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ocuments\FINANCIJSKA IZVJEŠĆA ŽUPANIJA\2024\"/>
    </mc:Choice>
  </mc:AlternateContent>
  <bookViews>
    <workbookView xWindow="0" yWindow="0" windowWidth="28800" windowHeight="11835" tabRatio="500" activeTab="1"/>
  </bookViews>
  <sheets>
    <sheet name="SAŽETAK" sheetId="20" r:id="rId1"/>
    <sheet name=" Račun prihoda i rashoda " sheetId="10" r:id="rId2"/>
    <sheet name="Rashodi prema funkcijskoj kl" sheetId="4" r:id="rId3"/>
    <sheet name="Račun financiranja" sheetId="5" r:id="rId4"/>
    <sheet name="Prihodi i rashodi po izvorima" sheetId="19" r:id="rId5"/>
    <sheet name="Posebni dio " sheetId="28" r:id="rId6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9" i="10" l="1"/>
  <c r="D95" i="10" l="1"/>
  <c r="I55" i="10"/>
  <c r="D45" i="10"/>
  <c r="F87" i="28" l="1"/>
  <c r="F86" i="28"/>
  <c r="F85" i="28" s="1"/>
  <c r="E85" i="28"/>
  <c r="E84" i="28" s="1"/>
  <c r="E83" i="28" s="1"/>
  <c r="F267" i="28"/>
  <c r="F264" i="28" s="1"/>
  <c r="E267" i="28"/>
  <c r="F265" i="28"/>
  <c r="E265" i="28"/>
  <c r="E264" i="28"/>
  <c r="E263" i="28" s="1"/>
  <c r="F261" i="28"/>
  <c r="F258" i="28"/>
  <c r="F254" i="28"/>
  <c r="F251" i="28"/>
  <c r="F248" i="28"/>
  <c r="F243" i="28"/>
  <c r="F239" i="28"/>
  <c r="F235" i="28"/>
  <c r="F234" i="28"/>
  <c r="F232" i="28"/>
  <c r="F227" i="28"/>
  <c r="F225" i="28"/>
  <c r="F221" i="28"/>
  <c r="F219" i="28"/>
  <c r="F215" i="28"/>
  <c r="F211" i="28"/>
  <c r="F208" i="28"/>
  <c r="F206" i="28"/>
  <c r="F202" i="28"/>
  <c r="F195" i="28"/>
  <c r="F194" i="28" s="1"/>
  <c r="E195" i="28"/>
  <c r="E194" i="28" s="1"/>
  <c r="F191" i="28"/>
  <c r="F189" i="28"/>
  <c r="F186" i="28"/>
  <c r="F180" i="28"/>
  <c r="F178" i="28"/>
  <c r="F174" i="28"/>
  <c r="F170" i="28"/>
  <c r="F168" i="28"/>
  <c r="F165" i="28"/>
  <c r="F163" i="28"/>
  <c r="F161" i="28"/>
  <c r="F156" i="28"/>
  <c r="F155" i="28" s="1"/>
  <c r="F150" i="28"/>
  <c r="F146" i="28"/>
  <c r="F145" i="28" s="1"/>
  <c r="F140" i="28"/>
  <c r="F139" i="28" s="1"/>
  <c r="F138" i="28" s="1"/>
  <c r="F137" i="28" s="1"/>
  <c r="E138" i="28"/>
  <c r="E137" i="28" s="1"/>
  <c r="E136" i="28" s="1"/>
  <c r="F134" i="28"/>
  <c r="E132" i="28"/>
  <c r="F130" i="28"/>
  <c r="F129" i="28" s="1"/>
  <c r="F124" i="28"/>
  <c r="F120" i="28" s="1"/>
  <c r="F121" i="28"/>
  <c r="F118" i="28"/>
  <c r="F116" i="28"/>
  <c r="F114" i="28"/>
  <c r="F109" i="28"/>
  <c r="F106" i="28"/>
  <c r="F105" i="28" s="1"/>
  <c r="F103" i="28"/>
  <c r="F101" i="28"/>
  <c r="F99" i="28"/>
  <c r="F93" i="28"/>
  <c r="F92" i="28" s="1"/>
  <c r="F91" i="28" s="1"/>
  <c r="E91" i="28"/>
  <c r="E90" i="28" s="1"/>
  <c r="E89" i="28" s="1"/>
  <c r="F80" i="28"/>
  <c r="F79" i="28"/>
  <c r="F77" i="28"/>
  <c r="F75" i="28"/>
  <c r="F73" i="28"/>
  <c r="F72" i="28" s="1"/>
  <c r="F68" i="28"/>
  <c r="F65" i="28"/>
  <c r="F64" i="28" s="1"/>
  <c r="F62" i="28"/>
  <c r="F60" i="28"/>
  <c r="F58" i="28"/>
  <c r="F51" i="28"/>
  <c r="F49" i="28"/>
  <c r="E47" i="28"/>
  <c r="E46" i="28" s="1"/>
  <c r="E45" i="28" s="1"/>
  <c r="F42" i="28"/>
  <c r="E42" i="28"/>
  <c r="F34" i="28"/>
  <c r="F32" i="28"/>
  <c r="F24" i="28"/>
  <c r="F17" i="28"/>
  <c r="F13" i="28"/>
  <c r="F84" i="28" l="1"/>
  <c r="G85" i="28"/>
  <c r="G86" i="28"/>
  <c r="G64" i="28"/>
  <c r="E237" i="28"/>
  <c r="F98" i="28"/>
  <c r="F97" i="28" s="1"/>
  <c r="F96" i="28" s="1"/>
  <c r="E144" i="28"/>
  <c r="E143" i="28" s="1"/>
  <c r="F160" i="28"/>
  <c r="E56" i="28"/>
  <c r="E55" i="28" s="1"/>
  <c r="F133" i="28"/>
  <c r="E71" i="28"/>
  <c r="E70" i="28" s="1"/>
  <c r="F113" i="28"/>
  <c r="F112" i="28" s="1"/>
  <c r="E128" i="28"/>
  <c r="E127" i="28" s="1"/>
  <c r="E126" i="28" s="1"/>
  <c r="E159" i="28"/>
  <c r="E158" i="28" s="1"/>
  <c r="F57" i="28"/>
  <c r="E11" i="28"/>
  <c r="E10" i="28" s="1"/>
  <c r="E9" i="28" s="1"/>
  <c r="G9" i="28" s="1"/>
  <c r="F48" i="28"/>
  <c r="F47" i="28" s="1"/>
  <c r="E184" i="28"/>
  <c r="E183" i="28" s="1"/>
  <c r="F12" i="28"/>
  <c r="E112" i="28"/>
  <c r="E111" i="28" s="1"/>
  <c r="E97" i="28"/>
  <c r="E96" i="28" s="1"/>
  <c r="E200" i="28"/>
  <c r="E199" i="28" s="1"/>
  <c r="F136" i="28"/>
  <c r="G136" i="28" s="1"/>
  <c r="G137" i="28"/>
  <c r="F263" i="28"/>
  <c r="G92" i="28"/>
  <c r="F132" i="28"/>
  <c r="G133" i="28"/>
  <c r="E246" i="28"/>
  <c r="E245" i="28" s="1"/>
  <c r="F56" i="28"/>
  <c r="F71" i="28"/>
  <c r="G120" i="28"/>
  <c r="G160" i="28"/>
  <c r="F247" i="28"/>
  <c r="F46" i="28"/>
  <c r="G47" i="28"/>
  <c r="F144" i="28"/>
  <c r="G129" i="28"/>
  <c r="F128" i="28"/>
  <c r="F210" i="28"/>
  <c r="G234" i="28"/>
  <c r="G155" i="28"/>
  <c r="G138" i="28"/>
  <c r="F185" i="28"/>
  <c r="G79" i="28"/>
  <c r="F167" i="28"/>
  <c r="F159" i="28" s="1"/>
  <c r="F90" i="28"/>
  <c r="G91" i="28"/>
  <c r="F238" i="28"/>
  <c r="E270" i="28"/>
  <c r="F41" i="28"/>
  <c r="G48" i="28"/>
  <c r="G105" i="28"/>
  <c r="G139" i="28"/>
  <c r="F201" i="28"/>
  <c r="F188" i="28"/>
  <c r="F231" i="28"/>
  <c r="F250" i="28"/>
  <c r="E40" i="19"/>
  <c r="E41" i="19"/>
  <c r="E42" i="19"/>
  <c r="E110" i="10"/>
  <c r="E111" i="10"/>
  <c r="I29" i="20"/>
  <c r="F30" i="20"/>
  <c r="I30" i="20" s="1"/>
  <c r="J30" i="20"/>
  <c r="I27" i="20"/>
  <c r="I28" i="20"/>
  <c r="H30" i="20"/>
  <c r="E95" i="28" l="1"/>
  <c r="G96" i="28"/>
  <c r="G97" i="28"/>
  <c r="G72" i="28"/>
  <c r="E54" i="28"/>
  <c r="G57" i="28"/>
  <c r="G185" i="28"/>
  <c r="F83" i="28"/>
  <c r="G83" i="28" s="1"/>
  <c r="G84" i="28"/>
  <c r="G145" i="28"/>
  <c r="G12" i="28"/>
  <c r="G98" i="28"/>
  <c r="G113" i="28"/>
  <c r="G41" i="28"/>
  <c r="E142" i="28"/>
  <c r="G210" i="28"/>
  <c r="F143" i="28"/>
  <c r="G144" i="28"/>
  <c r="E269" i="28"/>
  <c r="G231" i="28"/>
  <c r="F11" i="28"/>
  <c r="G90" i="28"/>
  <c r="F89" i="28"/>
  <c r="G201" i="28"/>
  <c r="F200" i="28"/>
  <c r="F184" i="28"/>
  <c r="F127" i="28"/>
  <c r="G128" i="28"/>
  <c r="F45" i="28"/>
  <c r="G46" i="28"/>
  <c r="F158" i="28"/>
  <c r="G159" i="28"/>
  <c r="G188" i="28"/>
  <c r="G71" i="28"/>
  <c r="F70" i="28"/>
  <c r="G132" i="28"/>
  <c r="G250" i="28"/>
  <c r="F237" i="28"/>
  <c r="F270" i="28" s="1"/>
  <c r="G238" i="28"/>
  <c r="G167" i="28"/>
  <c r="F246" i="28"/>
  <c r="G247" i="28"/>
  <c r="G112" i="28"/>
  <c r="F111" i="28"/>
  <c r="G56" i="28"/>
  <c r="F55" i="28"/>
  <c r="C115" i="10"/>
  <c r="G110" i="10"/>
  <c r="F110" i="10"/>
  <c r="D110" i="10"/>
  <c r="D109" i="10" s="1"/>
  <c r="C110" i="10"/>
  <c r="C109" i="10" s="1"/>
  <c r="G270" i="28" l="1"/>
  <c r="F183" i="28"/>
  <c r="G184" i="28"/>
  <c r="G143" i="28"/>
  <c r="G70" i="28"/>
  <c r="G200" i="28"/>
  <c r="F199" i="28"/>
  <c r="G89" i="28"/>
  <c r="F10" i="28"/>
  <c r="G11" i="28"/>
  <c r="G45" i="28"/>
  <c r="G158" i="28"/>
  <c r="G246" i="28"/>
  <c r="F245" i="28"/>
  <c r="G111" i="28"/>
  <c r="F95" i="28"/>
  <c r="G95" i="28" s="1"/>
  <c r="G55" i="28"/>
  <c r="F54" i="28"/>
  <c r="G127" i="28"/>
  <c r="F126" i="28"/>
  <c r="G237" i="28"/>
  <c r="F269" i="28"/>
  <c r="F142" i="28" l="1"/>
  <c r="G142" i="28"/>
  <c r="G126" i="28"/>
  <c r="F9" i="28"/>
  <c r="G10" i="28"/>
  <c r="G54" i="28"/>
  <c r="G199" i="28"/>
  <c r="G269" i="28"/>
  <c r="G183" i="28"/>
  <c r="G245" i="28"/>
  <c r="D39" i="19"/>
  <c r="D45" i="19" l="1"/>
  <c r="C45" i="19"/>
  <c r="B45" i="19"/>
  <c r="F27" i="19"/>
  <c r="F29" i="19"/>
  <c r="F31" i="19"/>
  <c r="F32" i="19"/>
  <c r="F34" i="19"/>
  <c r="F35" i="19"/>
  <c r="F37" i="19"/>
  <c r="E27" i="19"/>
  <c r="E29" i="19"/>
  <c r="E31" i="19"/>
  <c r="E32" i="19"/>
  <c r="E34" i="19"/>
  <c r="E35" i="19"/>
  <c r="E37" i="19"/>
  <c r="F19" i="19"/>
  <c r="F9" i="19"/>
  <c r="F11" i="19"/>
  <c r="F13" i="19"/>
  <c r="F14" i="19"/>
  <c r="F16" i="19"/>
  <c r="F17" i="19"/>
  <c r="E9" i="19"/>
  <c r="E11" i="19"/>
  <c r="E13" i="19"/>
  <c r="E14" i="19"/>
  <c r="E16" i="19"/>
  <c r="E17" i="19"/>
  <c r="E19" i="19"/>
  <c r="C36" i="19"/>
  <c r="C33" i="19"/>
  <c r="C30" i="19"/>
  <c r="C28" i="19"/>
  <c r="C26" i="19"/>
  <c r="C18" i="19"/>
  <c r="C15" i="19"/>
  <c r="C12" i="19"/>
  <c r="C10" i="19"/>
  <c r="C8" i="19"/>
  <c r="F12" i="4"/>
  <c r="F13" i="4"/>
  <c r="F14" i="4"/>
  <c r="F15" i="4"/>
  <c r="F11" i="4"/>
  <c r="E12" i="4"/>
  <c r="E13" i="4"/>
  <c r="E14" i="4"/>
  <c r="E15" i="4"/>
  <c r="E11" i="4"/>
  <c r="C12" i="4"/>
  <c r="C11" i="4"/>
  <c r="H48" i="10"/>
  <c r="H49" i="10"/>
  <c r="H50" i="10"/>
  <c r="H52" i="10"/>
  <c r="H54" i="10"/>
  <c r="H57" i="10"/>
  <c r="H58" i="10"/>
  <c r="H59" i="10"/>
  <c r="H60" i="10"/>
  <c r="H62" i="10"/>
  <c r="H63" i="10"/>
  <c r="H64" i="10"/>
  <c r="H65" i="10"/>
  <c r="H66" i="10"/>
  <c r="H67" i="10"/>
  <c r="H69" i="10"/>
  <c r="H70" i="10"/>
  <c r="H71" i="10"/>
  <c r="H72" i="10"/>
  <c r="H73" i="10"/>
  <c r="H74" i="10"/>
  <c r="H75" i="10"/>
  <c r="H77" i="10"/>
  <c r="H79" i="10"/>
  <c r="H80" i="10"/>
  <c r="H81" i="10"/>
  <c r="H82" i="10"/>
  <c r="H83" i="10"/>
  <c r="H84" i="10"/>
  <c r="H87" i="10"/>
  <c r="H88" i="10"/>
  <c r="H91" i="10"/>
  <c r="H94" i="10"/>
  <c r="H98" i="10"/>
  <c r="H101" i="10"/>
  <c r="H103" i="10"/>
  <c r="H106" i="10"/>
  <c r="H15" i="10"/>
  <c r="H16" i="10"/>
  <c r="H18" i="10"/>
  <c r="H21" i="10"/>
  <c r="H24" i="10"/>
  <c r="H27" i="10"/>
  <c r="H29" i="10"/>
  <c r="H32" i="10"/>
  <c r="H33" i="10"/>
  <c r="H37" i="10"/>
  <c r="E12" i="10"/>
  <c r="E31" i="10"/>
  <c r="J27" i="20"/>
  <c r="J22" i="20"/>
  <c r="I22" i="20"/>
  <c r="J9" i="20"/>
  <c r="J11" i="20"/>
  <c r="J12" i="20"/>
  <c r="J13" i="20"/>
  <c r="J14" i="20"/>
  <c r="J8" i="20"/>
  <c r="I11" i="20"/>
  <c r="I12" i="20"/>
  <c r="I13" i="20"/>
  <c r="I14" i="20"/>
  <c r="I8" i="20"/>
  <c r="I9" i="20"/>
  <c r="C7" i="19" l="1"/>
  <c r="C25" i="19"/>
  <c r="G11" i="20" l="1"/>
  <c r="G8" i="20"/>
  <c r="G14" i="20" s="1"/>
  <c r="H38" i="20" l="1"/>
  <c r="D26" i="19" l="1"/>
  <c r="D28" i="19"/>
  <c r="D30" i="19"/>
  <c r="D33" i="19"/>
  <c r="E97" i="10"/>
  <c r="E102" i="10"/>
  <c r="E78" i="10"/>
  <c r="F26" i="19" l="1"/>
  <c r="F33" i="19"/>
  <c r="F30" i="19"/>
  <c r="F28" i="19"/>
  <c r="E36" i="10"/>
  <c r="D36" i="19"/>
  <c r="D10" i="19"/>
  <c r="D18" i="19"/>
  <c r="F18" i="19" l="1"/>
  <c r="F10" i="19"/>
  <c r="D25" i="19"/>
  <c r="F25" i="19" s="1"/>
  <c r="F36" i="19"/>
  <c r="E35" i="10"/>
  <c r="D15" i="19"/>
  <c r="D12" i="19"/>
  <c r="F42" i="19" s="1"/>
  <c r="E23" i="10"/>
  <c r="E20" i="10"/>
  <c r="E17" i="10"/>
  <c r="F46" i="10"/>
  <c r="G46" i="10"/>
  <c r="F96" i="10"/>
  <c r="G96" i="10"/>
  <c r="E96" i="10"/>
  <c r="E47" i="10"/>
  <c r="E51" i="10"/>
  <c r="E53" i="10"/>
  <c r="F15" i="19" l="1"/>
  <c r="F12" i="19"/>
  <c r="I96" i="10"/>
  <c r="E46" i="10"/>
  <c r="F35" i="20" l="1"/>
  <c r="F38" i="20" s="1"/>
  <c r="G35" i="20" s="1"/>
  <c r="D12" i="4" l="1"/>
  <c r="D11" i="4" s="1"/>
  <c r="E105" i="10"/>
  <c r="C105" i="10"/>
  <c r="C39" i="19"/>
  <c r="F39" i="19" s="1"/>
  <c r="B39" i="19"/>
  <c r="E39" i="19" s="1"/>
  <c r="B12" i="4"/>
  <c r="B11" i="4" s="1"/>
  <c r="E93" i="10"/>
  <c r="E90" i="10"/>
  <c r="E86" i="10"/>
  <c r="C86" i="10"/>
  <c r="C85" i="10" s="1"/>
  <c r="E56" i="10"/>
  <c r="E61" i="10"/>
  <c r="E68" i="10"/>
  <c r="E76" i="10"/>
  <c r="C78" i="10"/>
  <c r="H78" i="10" s="1"/>
  <c r="C56" i="10"/>
  <c r="C76" i="10"/>
  <c r="H56" i="10" l="1"/>
  <c r="E85" i="10"/>
  <c r="H86" i="10"/>
  <c r="E92" i="10"/>
  <c r="H76" i="10"/>
  <c r="E89" i="10"/>
  <c r="E104" i="10"/>
  <c r="H105" i="10"/>
  <c r="E55" i="10"/>
  <c r="D36" i="10"/>
  <c r="D35" i="10" s="1"/>
  <c r="F36" i="10"/>
  <c r="G36" i="10"/>
  <c r="C36" i="10"/>
  <c r="E30" i="10"/>
  <c r="C31" i="10"/>
  <c r="E28" i="10"/>
  <c r="C28" i="10"/>
  <c r="E26" i="10"/>
  <c r="C26" i="10"/>
  <c r="E22" i="10"/>
  <c r="C23" i="10"/>
  <c r="E19" i="10"/>
  <c r="C20" i="10"/>
  <c r="C17" i="10"/>
  <c r="H17" i="10" s="1"/>
  <c r="E14" i="10"/>
  <c r="C14" i="10"/>
  <c r="C30" i="10" l="1"/>
  <c r="H31" i="10"/>
  <c r="C35" i="10"/>
  <c r="H35" i="10" s="1"/>
  <c r="H36" i="10"/>
  <c r="C19" i="10"/>
  <c r="H19" i="10" s="1"/>
  <c r="H20" i="10"/>
  <c r="C22" i="10"/>
  <c r="H22" i="10" s="1"/>
  <c r="H23" i="10"/>
  <c r="H30" i="10"/>
  <c r="I92" i="10"/>
  <c r="I89" i="10"/>
  <c r="E45" i="10"/>
  <c r="I30" i="10"/>
  <c r="H14" i="10"/>
  <c r="I22" i="10"/>
  <c r="H26" i="10"/>
  <c r="I85" i="10"/>
  <c r="H85" i="10"/>
  <c r="E95" i="10"/>
  <c r="I104" i="10"/>
  <c r="I19" i="10"/>
  <c r="H28" i="10"/>
  <c r="E25" i="10"/>
  <c r="E11" i="10"/>
  <c r="C25" i="10"/>
  <c r="C11" i="10"/>
  <c r="B15" i="19"/>
  <c r="E15" i="19" s="1"/>
  <c r="B8" i="19"/>
  <c r="C10" i="10" l="1"/>
  <c r="C39" i="10" s="1"/>
  <c r="I25" i="10"/>
  <c r="H25" i="10"/>
  <c r="I11" i="10"/>
  <c r="H11" i="10"/>
  <c r="E107" i="10"/>
  <c r="D10" i="10"/>
  <c r="D39" i="10" s="1"/>
  <c r="E10" i="10"/>
  <c r="B33" i="19"/>
  <c r="E33" i="19" s="1"/>
  <c r="B36" i="19"/>
  <c r="E36" i="19" s="1"/>
  <c r="B30" i="19"/>
  <c r="E30" i="19" s="1"/>
  <c r="B28" i="19"/>
  <c r="E28" i="19" s="1"/>
  <c r="B26" i="19"/>
  <c r="E26" i="19" s="1"/>
  <c r="B10" i="19"/>
  <c r="E10" i="19" s="1"/>
  <c r="B12" i="19"/>
  <c r="E12" i="19" s="1"/>
  <c r="B18" i="19"/>
  <c r="E18" i="19" s="1"/>
  <c r="C90" i="10"/>
  <c r="G38" i="20"/>
  <c r="H21" i="20"/>
  <c r="G21" i="20"/>
  <c r="F21" i="20"/>
  <c r="H11" i="20"/>
  <c r="F11" i="20"/>
  <c r="H8" i="20"/>
  <c r="F8" i="20"/>
  <c r="C89" i="10" l="1"/>
  <c r="H89" i="10" s="1"/>
  <c r="H90" i="10"/>
  <c r="I10" i="10"/>
  <c r="H10" i="10"/>
  <c r="B25" i="19"/>
  <c r="E25" i="19" s="1"/>
  <c r="B7" i="19"/>
  <c r="H14" i="20"/>
  <c r="F14" i="20"/>
  <c r="I39" i="10" l="1"/>
  <c r="H39" i="10"/>
  <c r="F22" i="20"/>
  <c r="H22" i="20"/>
  <c r="G22" i="20"/>
  <c r="I95" i="10" l="1"/>
  <c r="C102" i="10"/>
  <c r="H102" i="10" s="1"/>
  <c r="C97" i="10"/>
  <c r="C93" i="10"/>
  <c r="C68" i="10"/>
  <c r="H68" i="10" s="1"/>
  <c r="C61" i="10"/>
  <c r="H61" i="10" s="1"/>
  <c r="C53" i="10"/>
  <c r="H53" i="10" s="1"/>
  <c r="C47" i="10"/>
  <c r="H47" i="10" s="1"/>
  <c r="C51" i="10"/>
  <c r="H51" i="10" s="1"/>
  <c r="C92" i="10" l="1"/>
  <c r="H92" i="10" s="1"/>
  <c r="H93" i="10"/>
  <c r="C96" i="10"/>
  <c r="H96" i="10" s="1"/>
  <c r="H97" i="10"/>
  <c r="I46" i="10"/>
  <c r="C46" i="10"/>
  <c r="H46" i="10" s="1"/>
  <c r="C55" i="10"/>
  <c r="H55" i="10" s="1"/>
  <c r="I45" i="10" l="1"/>
  <c r="C45" i="10"/>
  <c r="H45" i="10" s="1"/>
  <c r="D107" i="10" l="1"/>
  <c r="D115" i="10" s="1"/>
  <c r="I107" i="10" l="1"/>
  <c r="C104" i="10"/>
  <c r="C95" i="10" l="1"/>
  <c r="H104" i="10"/>
  <c r="D8" i="19"/>
  <c r="C107" i="10" l="1"/>
  <c r="H107" i="10" s="1"/>
  <c r="H95" i="10"/>
  <c r="E8" i="19"/>
  <c r="F8" i="19"/>
  <c r="D7" i="19"/>
  <c r="F7" i="19" l="1"/>
  <c r="E7" i="19"/>
  <c r="E109" i="10"/>
  <c r="E115" i="10"/>
  <c r="H115" i="10" s="1"/>
  <c r="I115" i="10" l="1"/>
</calcChain>
</file>

<file path=xl/sharedStrings.xml><?xml version="1.0" encoding="utf-8"?>
<sst xmlns="http://schemas.openxmlformats.org/spreadsheetml/2006/main" count="526" uniqueCount="264">
  <si>
    <t>I. OPĆI DIO</t>
  </si>
  <si>
    <t>Plan za 2023.</t>
  </si>
  <si>
    <t>Projekcija 
za 2024.</t>
  </si>
  <si>
    <t>Projekcija 
za 2025.</t>
  </si>
  <si>
    <t>PRIHODI UKUPNO</t>
  </si>
  <si>
    <t>PRIHODI POSLOVANJA</t>
  </si>
  <si>
    <t>RASHODI UKUPNO</t>
  </si>
  <si>
    <t>RAZLIKA - VIŠAK / MANJAK</t>
  </si>
  <si>
    <t>B) SAŽETAK RAČUNA FINANCIRANJA</t>
  </si>
  <si>
    <t>Izvršenje 2021.</t>
  </si>
  <si>
    <t>Plan 2022.</t>
  </si>
  <si>
    <t>NETO FINANCIRANJE</t>
  </si>
  <si>
    <t>VIŠAK / MANJAK IZ PRETHODNE(IH) GODINE KOJI ĆE SE RASPOREDITI / POKRITI</t>
  </si>
  <si>
    <t>VIŠAK / MANJAK + NETO FINANCIRANJE</t>
  </si>
  <si>
    <t xml:space="preserve">A. RAČUN PRIHODA I RASHODA 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</si>
  <si>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</si>
  <si>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</si>
  <si>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</si>
  <si>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</si>
  <si>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</si>
  <si>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</si>
  <si>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Pomoći EU</t>
  </si>
  <si>
    <t>Prihodi po posebnim propisima</t>
  </si>
  <si>
    <t>Ostali nespomenuti prihodi</t>
  </si>
  <si>
    <t>Prihodi od pruženih usluga</t>
  </si>
  <si>
    <t>Vlastiti prihodi</t>
  </si>
  <si>
    <t>Prihodi iz nadležnog proračuna i od HZZO-a temeljem ugovornih obveza</t>
  </si>
  <si>
    <t>Decentralizirana sredstva</t>
  </si>
  <si>
    <t>Opći prihodi i primici</t>
  </si>
  <si>
    <t>RASHODI POSLOVANJA</t>
  </si>
  <si>
    <t>Naziv rashoda</t>
  </si>
  <si>
    <t>Rashodi poslovanja</t>
  </si>
  <si>
    <t>Rashodi za zaposlene</t>
  </si>
  <si>
    <t>Ostali rashodi za zaposlene</t>
  </si>
  <si>
    <t>Plaće</t>
  </si>
  <si>
    <t>Plaće za redovan rad</t>
  </si>
  <si>
    <t>Plaće za prekovremeni rad</t>
  </si>
  <si>
    <t>Plaće za posebne uvjete rada</t>
  </si>
  <si>
    <t>Doprinosi na plaće</t>
  </si>
  <si>
    <t>Doprinosi za obavezno zdravstveno osiguranje</t>
  </si>
  <si>
    <t>Materijalni rashodi</t>
  </si>
  <si>
    <t>Rashodi za materijal i energiju</t>
  </si>
  <si>
    <t>Uredski materijal i ostali materijalni rashodi</t>
  </si>
  <si>
    <t>Materijal i dijelovi za tekuće i investicijsko održavanje</t>
  </si>
  <si>
    <t>Rashodi za usluge</t>
  </si>
  <si>
    <t>Usluge telefona, pošte i prijevoza</t>
  </si>
  <si>
    <t>Usluge tekućeg i investicijskog održavanja</t>
  </si>
  <si>
    <t>Komunalne usluge</t>
  </si>
  <si>
    <t>Intelektualne i osobne usluge</t>
  </si>
  <si>
    <t>Prihodi za posebne namjene</t>
  </si>
  <si>
    <t>Naknade troškova zaposlenima</t>
  </si>
  <si>
    <t>Službena putovanja</t>
  </si>
  <si>
    <t>Materijal i sirovine</t>
  </si>
  <si>
    <t>Pristojbe i naknade</t>
  </si>
  <si>
    <t>Ostali nespomenuti rashodi poslovanja</t>
  </si>
  <si>
    <t>Stručno usavršavanje zaposlenika</t>
  </si>
  <si>
    <t>Ostale naknade troškova zaposlenima</t>
  </si>
  <si>
    <t>Energija</t>
  </si>
  <si>
    <t>Sitni inventar i auto gume</t>
  </si>
  <si>
    <t>Službena, radna i zaštitna odjeća i obuća</t>
  </si>
  <si>
    <t>Zdravstvene i veterinarske usluge</t>
  </si>
  <si>
    <t>Intelektualne usluge</t>
  </si>
  <si>
    <t>Računalne usluge</t>
  </si>
  <si>
    <t>Ostale usluge</t>
  </si>
  <si>
    <t>Naknade troškova osobama izvan radnog odnosa</t>
  </si>
  <si>
    <t>Nakn.troš.osobama izvan RO</t>
  </si>
  <si>
    <t>Premije osiguranja</t>
  </si>
  <si>
    <t>Reprezentacija</t>
  </si>
  <si>
    <t>Tuzemne članarine</t>
  </si>
  <si>
    <t>Naknade za prijevoz, rad na terenu i odvojeni život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</si>
  <si>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</si>
  <si>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</si>
  <si>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</si>
  <si>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</si>
  <si>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</si>
  <si>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Ost.nak.građ. I kuć.</t>
  </si>
  <si>
    <t>Rashodi za nabavu nefinancijske imovine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</si>
  <si>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</si>
  <si>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</si>
  <si>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</si>
  <si>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</si>
  <si>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</si>
  <si>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Uređaji, strojevi i oprema</t>
  </si>
  <si>
    <t>Knjige</t>
  </si>
  <si>
    <t>RASHODI PREMA FUNKCIJSKOJ KLASIFIKACIJI</t>
  </si>
  <si>
    <t>BROJČANA OZNAKA I NAZIV</t>
  </si>
  <si>
    <t>UKUPNI RASHODI</t>
  </si>
  <si>
    <t>09 Obrazovanje</t>
  </si>
  <si>
    <t>0912 Osnovno obrazovanje</t>
  </si>
  <si>
    <t>04 Ekonomski poslovi</t>
  </si>
  <si>
    <t>041 Opći ekonomski, trgovački i poslovi vezani uz rad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</si>
  <si>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</si>
  <si>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</si>
  <si>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</si>
  <si>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</si>
  <si>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</si>
  <si>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</si>
  <si>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</si>
  <si>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II. POSEBNI DIO</t>
  </si>
  <si>
    <t>Šifra</t>
  </si>
  <si>
    <t xml:space="preserve">Naziv </t>
  </si>
  <si>
    <t>Donacije</t>
  </si>
  <si>
    <t>Tekuće donacije</t>
  </si>
  <si>
    <t>Doprinosi za obvezno ZDRO</t>
  </si>
  <si>
    <t>Naknade za prijevoz,rad na terenu</t>
  </si>
  <si>
    <t>Materijal i sirovina</t>
  </si>
  <si>
    <t>Usluge tekućeg i inv. održavanja</t>
  </si>
  <si>
    <t>Ostali nespomenuti rash.poslovanja</t>
  </si>
  <si>
    <t>nakn. članovima povjerenstva</t>
  </si>
  <si>
    <t>Ostali rashodi poslovanja</t>
  </si>
  <si>
    <t>Uredski materijal i ostali mat. rashodi</t>
  </si>
  <si>
    <t xml:space="preserve">Sitni inventar </t>
  </si>
  <si>
    <t>Usluge tekućeg i invest. održavanja</t>
  </si>
  <si>
    <t>intelektualne i osobne usluge</t>
  </si>
  <si>
    <t>Nak. trošk. osobama izvan RO</t>
  </si>
  <si>
    <t>Pristojbe</t>
  </si>
  <si>
    <t>Ostale naknade građ. I kuć.</t>
  </si>
  <si>
    <t>Nak. Građ i kuć. U naravi</t>
  </si>
  <si>
    <t>Ostale naknade tr.zaposlenima</t>
  </si>
  <si>
    <t>Mat. I dijelovi za tekuće i inv.održav.</t>
  </si>
  <si>
    <t>Sitni inventar</t>
  </si>
  <si>
    <t>Služb.,radna i zaštitna odjeća i obuća</t>
  </si>
  <si>
    <t>Usluge telefona,pošte i prijevoza</t>
  </si>
  <si>
    <t>Naknada troškova osobama izvan RO</t>
  </si>
  <si>
    <t>Ostali nespomenuti rash. Poslovanja</t>
  </si>
  <si>
    <t>Naknade za rad članova povj.</t>
  </si>
  <si>
    <t>Članarine</t>
  </si>
  <si>
    <t>Bankarske usluge i usl.pl.prometa</t>
  </si>
  <si>
    <t>Projekt "Škole jednakih mogućnosti"-osiguravanje pomoćnika učenicima s teškoćama u školama MŽ</t>
  </si>
  <si>
    <t xml:space="preserve">Plaće </t>
  </si>
  <si>
    <t>Nknade za prijevoz,rad na terenu</t>
  </si>
  <si>
    <t>Ostali izdaci za osnovne škole (izvor financiranja vlastiti i ostali prihodi)</t>
  </si>
  <si>
    <t>Uredski materijal i ost. Mat. Rashodi</t>
  </si>
  <si>
    <t>Materijal i dijelovi za inv. održavanje</t>
  </si>
  <si>
    <t xml:space="preserve">Usluge tek. i nvesticijskog odr. </t>
  </si>
  <si>
    <t>Knjige,umjetnička djela i ostale vrijed.</t>
  </si>
  <si>
    <t>Ukupno materijalni rashodi</t>
  </si>
  <si>
    <t xml:space="preserve">Ukupno nefinancijska imovina </t>
  </si>
  <si>
    <t>Prihodi od imovine</t>
  </si>
  <si>
    <t>Prihodi od financijske imovine</t>
  </si>
  <si>
    <t>Kamate na sredstva po viđenju</t>
  </si>
  <si>
    <t>Pomoći proračunskim koris. Iz pror. Koji im nije nadležan</t>
  </si>
  <si>
    <t>Tekuće pomoći iz drž.pror. Koji im nije nadležan</t>
  </si>
  <si>
    <t>Kapitalne pomoći iz drž. Pror. Koji im nije nadležan</t>
  </si>
  <si>
    <t xml:space="preserve">Pomoći tem.prij. EU sred </t>
  </si>
  <si>
    <t>Donacije od prav. i fiz. osoba izvan općeg prorač.</t>
  </si>
  <si>
    <t>Prihodi iz nadležnog proračuna za fin. Red. djelatnosti pror.kor.</t>
  </si>
  <si>
    <t>Prihodi iz nadložnog proračuna za fin. rashod. Poslovanja</t>
  </si>
  <si>
    <t>Sportska i glazbena oprema</t>
  </si>
  <si>
    <t xml:space="preserve">Plan za 2024. </t>
  </si>
  <si>
    <t>Osnovno školstvo</t>
  </si>
  <si>
    <t>Školstvo</t>
  </si>
  <si>
    <t>Ostale pomoći - MZO i Općina</t>
  </si>
  <si>
    <t>Nakn.trošk.osobama izvan radnog odnosa</t>
  </si>
  <si>
    <t>Uređaji, stroj. I oprema za ostale namjene</t>
  </si>
  <si>
    <t>Konto</t>
  </si>
  <si>
    <t>Najtecanja učenika</t>
  </si>
  <si>
    <t>Donacije i ostali rashodi</t>
  </si>
  <si>
    <t>Uvođenje građanskog odgoja u školama</t>
  </si>
  <si>
    <t>Uredski materijal iostali materijalni rashodi</t>
  </si>
  <si>
    <t>Uređaji strojevi i oprema za ostale namjene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</si>
  <si>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</si>
  <si>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</si>
  <si>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</si>
  <si>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</si>
  <si>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</si>
  <si>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 xml:space="preserve">  43 Ostali prihodi za posebne namjene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</si>
  <si>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</si>
  <si>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</si>
  <si>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</si>
  <si>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</si>
  <si>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</si>
  <si>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A) SAŽETAK RAČUNA PRIHODA I RASHODA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</si>
  <si>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</si>
  <si>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</si>
  <si>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</si>
  <si>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</si>
  <si>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</si>
  <si>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</si>
  <si>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</si>
  <si>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</si>
  <si>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</si>
  <si>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D) VIŠEGODIŠNJI PLAN URAVNOTEŽENJA</t>
  </si>
  <si>
    <t>VIŠAK / MANJAK TEKUĆE GODINE</t>
  </si>
  <si>
    <t>44 Decentralizirana sredstva</t>
  </si>
  <si>
    <t xml:space="preserve">  51 Pomoći EU</t>
  </si>
  <si>
    <t>6 Donacije</t>
  </si>
  <si>
    <t xml:space="preserve"> 61 Donacije</t>
  </si>
  <si>
    <t>Tekuće donacije u naravi</t>
  </si>
  <si>
    <t>Plan 2024.</t>
  </si>
  <si>
    <t>Izvršenje 2023.</t>
  </si>
  <si>
    <t xml:space="preserve">Izvršenje 2023. </t>
  </si>
  <si>
    <t xml:space="preserve">Plan 2024. </t>
  </si>
  <si>
    <t>FINANCIJSKI PLAN PRORAČUNSKOG KORISNIKA JEDINICE LOKALNE I PODRUČNE (REGIONALNE) SAMOUPRAVE 
ZA 2025. I PROJEKCIJA ZA 2026. I 2027. GODINU</t>
  </si>
  <si>
    <t>Prihodi iz nadložnog proračuna za fin. rash.za nabavu nef.imovine</t>
  </si>
  <si>
    <t>VIŠAK PRIHODA KORIŠTEN ZA POKRIĆE RASHODA</t>
  </si>
  <si>
    <t>Rezultat poslovanja</t>
  </si>
  <si>
    <t>Višak/manjak prihoda</t>
  </si>
  <si>
    <t>Višak prihoda</t>
  </si>
  <si>
    <t>Ukupni prihodi + višak korišten za pokriće rashoda</t>
  </si>
  <si>
    <t>Naknade za rad predstavničkih i izvršnih tijela</t>
  </si>
  <si>
    <t>Rashodi za dod.ulag.na nefinancijskoj imovini</t>
  </si>
  <si>
    <t>Dodatna ulaganja na građevinskim objektima</t>
  </si>
  <si>
    <t>UKUPNO RASHODI</t>
  </si>
  <si>
    <t>A. RAČUN PRIHODA I RASHODA</t>
  </si>
  <si>
    <t xml:space="preserve">Pomoći EU </t>
  </si>
  <si>
    <t>096 Dodatne usluge u obrazovanju</t>
  </si>
  <si>
    <t>098 Usluge obrazovanja koje nisu drugdje svrstane</t>
  </si>
  <si>
    <t>9 REZULTAT</t>
  </si>
  <si>
    <t>94 Decentralizirana sredstva</t>
  </si>
  <si>
    <t>96 Donacije</t>
  </si>
  <si>
    <t>Rashodi za dod.ulaganja na nefin.imovini</t>
  </si>
  <si>
    <t>Dodatna ulag.na građ.objekte</t>
  </si>
  <si>
    <t>Asistenti u nastavi</t>
  </si>
  <si>
    <t>Uredski materijal i ost.mat.rashodi</t>
  </si>
  <si>
    <t>Knjige, umjetnička djela i ostale vrijed.</t>
  </si>
  <si>
    <t>Ostale pomoći</t>
  </si>
  <si>
    <t>Osnovna škola Tomaša Goričanca Mala Subotica</t>
  </si>
  <si>
    <t xml:space="preserve">Naknade građanima i kućanstvima </t>
  </si>
  <si>
    <t>Ostali rashodi</t>
  </si>
  <si>
    <t>Pomoći od međunarodnih organizacija te institucija i tijela EU</t>
  </si>
  <si>
    <t>Tekuće pomoći od institucija i tijela EU</t>
  </si>
  <si>
    <t>A1001301</t>
  </si>
  <si>
    <t>A101304</t>
  </si>
  <si>
    <t>T100117</t>
  </si>
  <si>
    <t>A101343</t>
  </si>
  <si>
    <t>A101319</t>
  </si>
  <si>
    <t>A101314</t>
  </si>
  <si>
    <t>Izgradnja, rekonstrukcija i opremanje osnovnih i srednji škola (NPOO)- dokumentacija</t>
  </si>
  <si>
    <t>A101344</t>
  </si>
  <si>
    <t>K101301</t>
  </si>
  <si>
    <t>Sufinanciranje obnove objekata u odgoju i obrazovanju</t>
  </si>
  <si>
    <t xml:space="preserve">  </t>
  </si>
  <si>
    <t>Izvršenje 2024</t>
  </si>
  <si>
    <t>Indeks</t>
  </si>
  <si>
    <t>Izvršenje 2024.</t>
  </si>
  <si>
    <t>Indeks 5/3*100</t>
  </si>
  <si>
    <t>Indeks 5/4*100</t>
  </si>
  <si>
    <t>Indeks 4/2*100</t>
  </si>
  <si>
    <t>Indeks 4/3*100</t>
  </si>
  <si>
    <t>91 Opći prihodi i primici</t>
  </si>
  <si>
    <t xml:space="preserve">REZULTAT KOJI SE PRENOSI </t>
  </si>
  <si>
    <t>951 Pomoći</t>
  </si>
  <si>
    <t>952 Pomoći</t>
  </si>
  <si>
    <t>11 Opći prihodi i primici</t>
  </si>
  <si>
    <t>51 Pomoći Eu</t>
  </si>
  <si>
    <t>VIŠAK/MANJAK PRIHODA ZA POKRIĆE RASHODA</t>
  </si>
  <si>
    <t>IZVJEŠTAJ O IZVRŠENJU FINANCIJSKOG PLANA PRORAČUNSKOG KORISNIKA JEDINICE LOKALNE I PODRUČNE (REGIONALNE) SAMOUPRAVE ZA 2024. GODINU</t>
  </si>
  <si>
    <t>IZVJEŠTAJ O IZVRŠENJU FINANCIJSKOG PLANA OSNOVNE ŠKOLE TOMAŠA GORIČANCA MALA SUBOTICA
ZA 2024. GODINU</t>
  </si>
  <si>
    <t>POKRIVENI MANJAK</t>
  </si>
  <si>
    <t>Manjak prihoda</t>
  </si>
  <si>
    <t>Ukupni rashodi + pokriveni manjak</t>
  </si>
  <si>
    <t>IZVJEŠTAJ O IVZRŠENJU  FINANCIJSKOG PLANA PRORAČUNSKOG KORISNIKA JEDINICE LOKALNE I PODRUČNE (REGIONALNE) SAMOUPRAVE 
ZA 2024. GODINU</t>
  </si>
  <si>
    <t>VIŠAK KOJI SE RASPOREDIO ZA POKRIĆE RAZLIKE PRIHODA I RASHODA, PRIMITAKA I IZDATAKA</t>
  </si>
  <si>
    <t>MANJAK RAZLIKE PRIHODA I RASHODA KOJI SE POKRIO</t>
  </si>
  <si>
    <t>UKUPNO KORIŠTEN REZULTAT</t>
  </si>
  <si>
    <t>94 Decentraliziran</t>
  </si>
  <si>
    <t>95 Ostale pomoći</t>
  </si>
  <si>
    <t>Izvršenje  2024.</t>
  </si>
  <si>
    <t>IZVJEŠTAJ O IZVRŠENJU FINANCIJSKOG PLANA PRORAČUNSKOG KORISNIKA JEDINICE LOKALNE I PODRUČNE (REGIONALNE) SAMOUPRAVE
ZA 2024. GODINU</t>
  </si>
  <si>
    <t>T100103</t>
  </si>
  <si>
    <t>Školski obroci svima</t>
  </si>
  <si>
    <t xml:space="preserve">Indeks </t>
  </si>
  <si>
    <t>51 - Pomoći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</si>
</sst>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35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DEEAF6"/>
      </patternFill>
    </fill>
    <fill>
      <patternFill patternType="solid">
        <fgColor rgb="FFD8D8D8"/>
        <bgColor rgb="FFE7E6E6"/>
      </patternFill>
    </fill>
    <fill>
      <patternFill patternType="solid">
        <fgColor rgb="FFF7CAAC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EEAF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DEEAF6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rgb="FFEA75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EA7500"/>
      </patternFill>
    </fill>
    <fill>
      <patternFill patternType="solid">
        <fgColor theme="5" tint="0.59999389629810485"/>
        <bgColor rgb="FFD8D8D8"/>
      </patternFill>
    </fill>
    <fill>
      <patternFill patternType="solid">
        <fgColor theme="4" tint="0.39997558519241921"/>
        <bgColor rgb="FF729FCF"/>
      </patternFill>
    </fill>
    <fill>
      <patternFill patternType="solid">
        <fgColor theme="5" tint="0.39997558519241921"/>
        <bgColor rgb="FFDEEAF6"/>
      </patternFill>
    </fill>
    <fill>
      <patternFill patternType="solid">
        <fgColor theme="4" tint="0.79998168889431442"/>
        <bgColor rgb="FFDEEAF6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4">
    <xf numFmtId="0" fontId="0" fillId="0" borderId="0" xfId="0"/>
    <xf numFmtId="0" fontId="0" fillId="0" borderId="0" xfId="0" applyAlignment="1" applyProtection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3" fontId="3" fillId="2" borderId="5" xfId="0" applyNumberFormat="1" applyFont="1" applyFill="1" applyBorder="1" applyAlignment="1" applyProtection="1">
      <alignment horizontal="right"/>
    </xf>
    <xf numFmtId="3" fontId="3" fillId="2" borderId="4" xfId="0" applyNumberFormat="1" applyFont="1" applyFill="1" applyBorder="1" applyAlignment="1" applyProtection="1">
      <alignment horizontal="right"/>
    </xf>
    <xf numFmtId="0" fontId="3" fillId="2" borderId="4" xfId="0" applyFont="1" applyFill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vertical="center"/>
    </xf>
    <xf numFmtId="0" fontId="0" fillId="0" borderId="0" xfId="0" applyAlignment="1" applyProtection="1"/>
    <xf numFmtId="0" fontId="6" fillId="2" borderId="4" xfId="0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 applyProtection="1">
      <alignment horizontal="right" wrapText="1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164" fontId="11" fillId="3" borderId="5" xfId="0" applyNumberFormat="1" applyFont="1" applyFill="1" applyBorder="1" applyAlignment="1" applyProtection="1">
      <alignment horizontal="center" vertical="center" wrapText="1"/>
    </xf>
    <xf numFmtId="164" fontId="11" fillId="3" borderId="4" xfId="0" applyNumberFormat="1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/>
    </xf>
    <xf numFmtId="0" fontId="12" fillId="14" borderId="4" xfId="0" applyFont="1" applyFill="1" applyBorder="1" applyAlignment="1" applyProtection="1">
      <alignment horizontal="left" vertical="center"/>
    </xf>
    <xf numFmtId="0" fontId="13" fillId="15" borderId="4" xfId="0" applyFont="1" applyFill="1" applyBorder="1" applyAlignment="1" applyProtection="1">
      <alignment horizontal="left" vertical="center"/>
    </xf>
    <xf numFmtId="0" fontId="13" fillId="2" borderId="4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13" fillId="3" borderId="4" xfId="0" applyFont="1" applyFill="1" applyBorder="1" applyAlignment="1" applyProtection="1">
      <alignment horizontal="left" vertical="center"/>
    </xf>
    <xf numFmtId="0" fontId="13" fillId="14" borderId="4" xfId="0" applyFont="1" applyFill="1" applyBorder="1" applyAlignment="1" applyProtection="1">
      <alignment horizontal="left" vertical="center"/>
    </xf>
    <xf numFmtId="0" fontId="13" fillId="5" borderId="4" xfId="0" applyFont="1" applyFill="1" applyBorder="1" applyAlignment="1" applyProtection="1">
      <alignment horizontal="left" vertical="center"/>
    </xf>
    <xf numFmtId="0" fontId="12" fillId="7" borderId="4" xfId="0" applyFont="1" applyFill="1" applyBorder="1" applyAlignment="1" applyProtection="1">
      <alignment horizontal="left" vertical="center"/>
    </xf>
    <xf numFmtId="0" fontId="13" fillId="7" borderId="4" xfId="0" applyFont="1" applyFill="1" applyBorder="1" applyAlignment="1" applyProtection="1">
      <alignment horizontal="left" vertical="center"/>
    </xf>
    <xf numFmtId="164" fontId="12" fillId="7" borderId="4" xfId="0" applyNumberFormat="1" applyFont="1" applyFill="1" applyBorder="1" applyAlignment="1" applyProtection="1">
      <alignment horizontal="center"/>
    </xf>
    <xf numFmtId="0" fontId="13" fillId="14" borderId="4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 wrapText="1"/>
    </xf>
    <xf numFmtId="0" fontId="12" fillId="8" borderId="4" xfId="0" applyFont="1" applyFill="1" applyBorder="1" applyAlignment="1" applyProtection="1">
      <alignment horizontal="left" vertical="center"/>
    </xf>
    <xf numFmtId="0" fontId="12" fillId="8" borderId="4" xfId="0" applyFont="1" applyFill="1" applyBorder="1" applyAlignment="1" applyProtection="1">
      <alignment horizontal="left" vertical="center" wrapText="1"/>
    </xf>
    <xf numFmtId="0" fontId="12" fillId="6" borderId="4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17" fillId="10" borderId="4" xfId="0" applyFont="1" applyFill="1" applyBorder="1" applyAlignment="1">
      <alignment wrapText="1"/>
    </xf>
    <xf numFmtId="0" fontId="16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 wrapText="1"/>
    </xf>
    <xf numFmtId="4" fontId="16" fillId="0" borderId="0" xfId="0" applyNumberFormat="1" applyFont="1"/>
    <xf numFmtId="0" fontId="9" fillId="0" borderId="0" xfId="0" applyFont="1" applyAlignment="1">
      <alignment wrapText="1"/>
    </xf>
    <xf numFmtId="0" fontId="12" fillId="4" borderId="2" xfId="0" applyFont="1" applyFill="1" applyBorder="1" applyAlignment="1" applyProtection="1">
      <alignment horizontal="center" vertical="center" wrapText="1"/>
    </xf>
    <xf numFmtId="164" fontId="12" fillId="4" borderId="4" xfId="0" applyNumberFormat="1" applyFont="1" applyFill="1" applyBorder="1" applyAlignment="1" applyProtection="1">
      <alignment horizontal="left" vertical="top"/>
    </xf>
    <xf numFmtId="0" fontId="12" fillId="6" borderId="4" xfId="0" applyFont="1" applyFill="1" applyBorder="1" applyAlignment="1" applyProtection="1">
      <alignment horizontal="left" vertical="center"/>
    </xf>
    <xf numFmtId="0" fontId="12" fillId="0" borderId="4" xfId="0" applyFont="1" applyBorder="1" applyAlignment="1" applyProtection="1"/>
    <xf numFmtId="0" fontId="18" fillId="0" borderId="0" xfId="0" applyFont="1"/>
    <xf numFmtId="4" fontId="3" fillId="2" borderId="5" xfId="0" applyNumberFormat="1" applyFont="1" applyFill="1" applyBorder="1" applyAlignment="1" applyProtection="1">
      <alignment horizontal="right"/>
    </xf>
    <xf numFmtId="4" fontId="3" fillId="2" borderId="4" xfId="0" applyNumberFormat="1" applyFont="1" applyFill="1" applyBorder="1" applyAlignment="1" applyProtection="1">
      <alignment horizontal="right"/>
    </xf>
    <xf numFmtId="4" fontId="5" fillId="2" borderId="5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24" fillId="0" borderId="0" xfId="0" applyFont="1"/>
    <xf numFmtId="0" fontId="16" fillId="6" borderId="0" xfId="0" applyFont="1" applyFill="1"/>
    <xf numFmtId="0" fontId="22" fillId="0" borderId="0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3" fillId="0" borderId="2" xfId="0" quotePrefix="1" applyFont="1" applyBorder="1" applyAlignment="1">
      <alignment horizontal="left" wrapText="1"/>
    </xf>
    <xf numFmtId="0" fontId="23" fillId="0" borderId="3" xfId="0" quotePrefix="1" applyFont="1" applyBorder="1" applyAlignment="1">
      <alignment horizontal="left" wrapText="1"/>
    </xf>
    <xf numFmtId="0" fontId="23" fillId="0" borderId="3" xfId="0" quotePrefix="1" applyFont="1" applyBorder="1" applyAlignment="1">
      <alignment horizontal="center" wrapText="1"/>
    </xf>
    <xf numFmtId="0" fontId="23" fillId="0" borderId="3" xfId="0" quotePrefix="1" applyNumberFormat="1" applyFont="1" applyFill="1" applyBorder="1" applyAlignment="1" applyProtection="1">
      <alignment horizontal="left"/>
    </xf>
    <xf numFmtId="0" fontId="23" fillId="6" borderId="4" xfId="0" applyNumberFormat="1" applyFont="1" applyFill="1" applyBorder="1" applyAlignment="1" applyProtection="1">
      <alignment horizontal="center" vertical="center" wrapText="1"/>
    </xf>
    <xf numFmtId="0" fontId="23" fillId="13" borderId="2" xfId="0" applyFont="1" applyFill="1" applyBorder="1" applyAlignment="1">
      <alignment horizontal="left" vertical="center"/>
    </xf>
    <xf numFmtId="0" fontId="10" fillId="13" borderId="3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4" fontId="23" fillId="13" borderId="4" xfId="0" applyNumberFormat="1" applyFont="1" applyFill="1" applyBorder="1" applyAlignment="1">
      <alignment horizontal="right"/>
    </xf>
    <xf numFmtId="4" fontId="23" fillId="0" borderId="4" xfId="0" applyNumberFormat="1" applyFont="1" applyFill="1" applyBorder="1" applyAlignment="1">
      <alignment horizontal="right"/>
    </xf>
    <xf numFmtId="4" fontId="23" fillId="0" borderId="4" xfId="0" applyNumberFormat="1" applyFont="1" applyBorder="1" applyAlignment="1">
      <alignment horizontal="right"/>
    </xf>
    <xf numFmtId="4" fontId="23" fillId="13" borderId="2" xfId="0" quotePrefix="1" applyNumberFormat="1" applyFont="1" applyFill="1" applyBorder="1" applyAlignment="1">
      <alignment horizontal="right"/>
    </xf>
    <xf numFmtId="4" fontId="23" fillId="5" borderId="2" xfId="0" quotePrefix="1" applyNumberFormat="1" applyFont="1" applyFill="1" applyBorder="1" applyAlignment="1">
      <alignment horizontal="right"/>
    </xf>
    <xf numFmtId="4" fontId="23" fillId="6" borderId="2" xfId="0" quotePrefix="1" applyNumberFormat="1" applyFont="1" applyFill="1" applyBorder="1" applyAlignment="1">
      <alignment horizontal="right"/>
    </xf>
    <xf numFmtId="0" fontId="26" fillId="5" borderId="4" xfId="0" applyNumberFormat="1" applyFont="1" applyFill="1" applyBorder="1" applyAlignment="1" applyProtection="1">
      <alignment horizontal="center" vertical="center" wrapText="1"/>
    </xf>
    <xf numFmtId="0" fontId="26" fillId="5" borderId="5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left" vertical="center" wrapText="1"/>
    </xf>
    <xf numFmtId="0" fontId="26" fillId="6" borderId="4" xfId="0" applyNumberFormat="1" applyFont="1" applyFill="1" applyBorder="1" applyAlignment="1" applyProtection="1">
      <alignment vertical="center" wrapText="1"/>
    </xf>
    <xf numFmtId="4" fontId="26" fillId="6" borderId="5" xfId="0" applyNumberFormat="1" applyFont="1" applyFill="1" applyBorder="1" applyAlignment="1">
      <alignment horizontal="right"/>
    </xf>
    <xf numFmtId="0" fontId="27" fillId="6" borderId="4" xfId="0" quotePrefix="1" applyFont="1" applyFill="1" applyBorder="1" applyAlignment="1">
      <alignment horizontal="left" vertical="center"/>
    </xf>
    <xf numFmtId="4" fontId="28" fillId="6" borderId="5" xfId="0" applyNumberFormat="1" applyFont="1" applyFill="1" applyBorder="1" applyAlignment="1">
      <alignment horizontal="right"/>
    </xf>
    <xf numFmtId="4" fontId="28" fillId="6" borderId="4" xfId="0" applyNumberFormat="1" applyFont="1" applyFill="1" applyBorder="1" applyAlignment="1">
      <alignment horizontal="right"/>
    </xf>
    <xf numFmtId="4" fontId="26" fillId="6" borderId="4" xfId="0" applyNumberFormat="1" applyFont="1" applyFill="1" applyBorder="1" applyAlignment="1">
      <alignment horizontal="right"/>
    </xf>
    <xf numFmtId="0" fontId="26" fillId="6" borderId="4" xfId="0" applyNumberFormat="1" applyFont="1" applyFill="1" applyBorder="1" applyAlignment="1" applyProtection="1">
      <alignment horizontal="left" vertical="center" wrapText="1"/>
    </xf>
    <xf numFmtId="0" fontId="27" fillId="6" borderId="4" xfId="0" quotePrefix="1" applyFont="1" applyFill="1" applyBorder="1" applyAlignment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4" fontId="26" fillId="0" borderId="4" xfId="0" applyNumberFormat="1" applyFont="1" applyFill="1" applyBorder="1" applyAlignment="1" applyProtection="1">
      <alignment horizontal="right" vertical="center" wrapText="1"/>
    </xf>
    <xf numFmtId="0" fontId="28" fillId="0" borderId="0" xfId="0" applyFont="1"/>
    <xf numFmtId="0" fontId="26" fillId="0" borderId="4" xfId="0" applyFont="1" applyBorder="1"/>
    <xf numFmtId="4" fontId="26" fillId="0" borderId="4" xfId="0" applyNumberFormat="1" applyFont="1" applyBorder="1"/>
    <xf numFmtId="0" fontId="28" fillId="0" borderId="4" xfId="0" applyFont="1" applyBorder="1" applyAlignment="1">
      <alignment horizontal="left" vertical="center"/>
    </xf>
    <xf numFmtId="4" fontId="28" fillId="0" borderId="4" xfId="0" applyNumberFormat="1" applyFont="1" applyBorder="1"/>
    <xf numFmtId="0" fontId="12" fillId="0" borderId="4" xfId="0" applyFont="1" applyFill="1" applyBorder="1" applyAlignment="1" applyProtection="1">
      <alignment horizontal="left" vertical="center" wrapText="1"/>
    </xf>
    <xf numFmtId="0" fontId="12" fillId="17" borderId="4" xfId="0" applyFont="1" applyFill="1" applyBorder="1" applyAlignment="1" applyProtection="1">
      <alignment horizontal="left" vertical="center" wrapText="1"/>
    </xf>
    <xf numFmtId="0" fontId="29" fillId="12" borderId="4" xfId="0" applyFont="1" applyFill="1" applyBorder="1" applyAlignment="1">
      <alignment horizontal="left"/>
    </xf>
    <xf numFmtId="0" fontId="29" fillId="12" borderId="4" xfId="0" applyFont="1" applyFill="1" applyBorder="1"/>
    <xf numFmtId="4" fontId="29" fillId="12" borderId="4" xfId="0" applyNumberFormat="1" applyFont="1" applyFill="1" applyBorder="1"/>
    <xf numFmtId="0" fontId="29" fillId="0" borderId="4" xfId="0" applyFont="1" applyBorder="1" applyAlignment="1">
      <alignment horizontal="left"/>
    </xf>
    <xf numFmtId="4" fontId="29" fillId="0" borderId="4" xfId="0" applyNumberFormat="1" applyFont="1" applyBorder="1"/>
    <xf numFmtId="0" fontId="29" fillId="0" borderId="4" xfId="0" applyFont="1" applyBorder="1"/>
    <xf numFmtId="0" fontId="29" fillId="6" borderId="4" xfId="0" applyFont="1" applyFill="1" applyBorder="1" applyAlignment="1">
      <alignment horizontal="left"/>
    </xf>
    <xf numFmtId="0" fontId="29" fillId="6" borderId="4" xfId="0" applyFont="1" applyFill="1" applyBorder="1"/>
    <xf numFmtId="4" fontId="29" fillId="6" borderId="4" xfId="0" applyNumberFormat="1" applyFont="1" applyFill="1" applyBorder="1"/>
    <xf numFmtId="0" fontId="29" fillId="0" borderId="5" xfId="0" applyFont="1" applyBorder="1"/>
    <xf numFmtId="0" fontId="29" fillId="6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6" xfId="0" applyFont="1" applyBorder="1"/>
    <xf numFmtId="0" fontId="29" fillId="0" borderId="7" xfId="0" applyFont="1" applyBorder="1"/>
    <xf numFmtId="0" fontId="29" fillId="0" borderId="9" xfId="0" applyFont="1" applyBorder="1"/>
    <xf numFmtId="0" fontId="17" fillId="0" borderId="4" xfId="0" applyFont="1" applyBorder="1"/>
    <xf numFmtId="4" fontId="17" fillId="0" borderId="4" xfId="0" applyNumberFormat="1" applyFont="1" applyBorder="1"/>
    <xf numFmtId="0" fontId="29" fillId="0" borderId="8" xfId="0" applyFont="1" applyBorder="1"/>
    <xf numFmtId="0" fontId="29" fillId="0" borderId="1" xfId="0" applyFont="1" applyBorder="1"/>
    <xf numFmtId="0" fontId="29" fillId="0" borderId="10" xfId="0" applyFont="1" applyBorder="1"/>
    <xf numFmtId="0" fontId="17" fillId="5" borderId="5" xfId="0" applyFont="1" applyFill="1" applyBorder="1" applyAlignment="1">
      <alignment horizontal="center" vertical="center" wrapText="1"/>
    </xf>
    <xf numFmtId="4" fontId="17" fillId="5" borderId="4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left" vertical="center" wrapText="1"/>
    </xf>
    <xf numFmtId="4" fontId="29" fillId="6" borderId="4" xfId="0" applyNumberFormat="1" applyFont="1" applyFill="1" applyBorder="1" applyAlignment="1">
      <alignment horizontal="right"/>
    </xf>
    <xf numFmtId="0" fontId="17" fillId="10" borderId="5" xfId="0" applyFont="1" applyFill="1" applyBorder="1" applyAlignment="1">
      <alignment horizontal="left" vertical="center" wrapText="1" indent="1"/>
    </xf>
    <xf numFmtId="0" fontId="17" fillId="10" borderId="5" xfId="0" applyFont="1" applyFill="1" applyBorder="1" applyAlignment="1">
      <alignment horizontal="left" vertical="center" wrapText="1"/>
    </xf>
    <xf numFmtId="4" fontId="17" fillId="10" borderId="4" xfId="0" applyNumberFormat="1" applyFont="1" applyFill="1" applyBorder="1" applyAlignment="1">
      <alignment horizontal="right"/>
    </xf>
    <xf numFmtId="0" fontId="30" fillId="11" borderId="4" xfId="0" applyFont="1" applyFill="1" applyBorder="1" applyAlignment="1">
      <alignment horizontal="left" vertical="center" wrapText="1"/>
    </xf>
    <xf numFmtId="0" fontId="29" fillId="11" borderId="5" xfId="0" applyFont="1" applyFill="1" applyBorder="1" applyAlignment="1">
      <alignment horizontal="left" vertical="center" wrapText="1"/>
    </xf>
    <xf numFmtId="4" fontId="29" fillId="11" borderId="4" xfId="0" applyNumberFormat="1" applyFont="1" applyFill="1" applyBorder="1" applyAlignment="1">
      <alignment horizontal="right"/>
    </xf>
    <xf numFmtId="0" fontId="30" fillId="12" borderId="2" xfId="0" applyFont="1" applyFill="1" applyBorder="1" applyAlignment="1">
      <alignment horizontal="left" vertical="center" wrapText="1"/>
    </xf>
    <xf numFmtId="0" fontId="30" fillId="12" borderId="3" xfId="0" applyFont="1" applyFill="1" applyBorder="1" applyAlignment="1">
      <alignment horizontal="left" vertical="center" wrapText="1"/>
    </xf>
    <xf numFmtId="0" fontId="30" fillId="12" borderId="4" xfId="0" applyFont="1" applyFill="1" applyBorder="1" applyAlignment="1">
      <alignment horizontal="left" vertical="center" wrapText="1"/>
    </xf>
    <xf numFmtId="0" fontId="29" fillId="12" borderId="5" xfId="0" applyFont="1" applyFill="1" applyBorder="1" applyAlignment="1">
      <alignment horizontal="left" vertical="center" wrapText="1"/>
    </xf>
    <xf numFmtId="4" fontId="29" fillId="12" borderId="4" xfId="0" applyNumberFormat="1" applyFont="1" applyFill="1" applyBorder="1" applyAlignment="1">
      <alignment horizontal="right"/>
    </xf>
    <xf numFmtId="0" fontId="29" fillId="13" borderId="4" xfId="0" applyFont="1" applyFill="1" applyBorder="1" applyAlignment="1">
      <alignment horizontal="left" vertical="center" wrapText="1" indent="1"/>
    </xf>
    <xf numFmtId="0" fontId="29" fillId="13" borderId="5" xfId="0" applyFont="1" applyFill="1" applyBorder="1" applyAlignment="1">
      <alignment horizontal="left" vertical="center" wrapText="1"/>
    </xf>
    <xf numFmtId="4" fontId="29" fillId="13" borderId="4" xfId="0" applyNumberFormat="1" applyFont="1" applyFill="1" applyBorder="1" applyAlignment="1">
      <alignment horizontal="right"/>
    </xf>
    <xf numFmtId="0" fontId="29" fillId="12" borderId="4" xfId="0" quotePrefix="1" applyFont="1" applyFill="1" applyBorder="1" applyAlignment="1">
      <alignment horizontal="left" vertical="center"/>
    </xf>
    <xf numFmtId="0" fontId="29" fillId="6" borderId="4" xfId="0" quotePrefix="1" applyFont="1" applyFill="1" applyBorder="1" applyAlignment="1">
      <alignment horizontal="left" vertical="center"/>
    </xf>
    <xf numFmtId="0" fontId="29" fillId="9" borderId="4" xfId="0" applyFont="1" applyFill="1" applyBorder="1" applyAlignment="1">
      <alignment horizontal="left" vertical="center" wrapText="1"/>
    </xf>
    <xf numFmtId="0" fontId="29" fillId="9" borderId="5" xfId="0" applyFont="1" applyFill="1" applyBorder="1" applyAlignment="1">
      <alignment horizontal="left" vertical="center" wrapText="1"/>
    </xf>
    <xf numFmtId="4" fontId="29" fillId="9" borderId="4" xfId="0" applyNumberFormat="1" applyFont="1" applyFill="1" applyBorder="1" applyAlignment="1">
      <alignment horizontal="right"/>
    </xf>
    <xf numFmtId="4" fontId="29" fillId="13" borderId="5" xfId="0" applyNumberFormat="1" applyFont="1" applyFill="1" applyBorder="1" applyAlignment="1">
      <alignment horizontal="right"/>
    </xf>
    <xf numFmtId="0" fontId="29" fillId="12" borderId="2" xfId="0" applyFont="1" applyFill="1" applyBorder="1" applyAlignment="1">
      <alignment horizontal="left" vertical="center" wrapText="1" indent="1"/>
    </xf>
    <xf numFmtId="0" fontId="29" fillId="12" borderId="3" xfId="0" applyFont="1" applyFill="1" applyBorder="1" applyAlignment="1">
      <alignment horizontal="left" vertical="center" wrapText="1" indent="1"/>
    </xf>
    <xf numFmtId="0" fontId="29" fillId="12" borderId="4" xfId="0" applyFont="1" applyFill="1" applyBorder="1" applyAlignment="1">
      <alignment horizontal="left" vertical="center" wrapText="1"/>
    </xf>
    <xf numFmtId="4" fontId="29" fillId="12" borderId="5" xfId="0" applyNumberFormat="1" applyFont="1" applyFill="1" applyBorder="1" applyAlignment="1">
      <alignment horizontal="right"/>
    </xf>
    <xf numFmtId="0" fontId="29" fillId="6" borderId="2" xfId="0" applyFont="1" applyFill="1" applyBorder="1" applyAlignment="1">
      <alignment horizontal="left" vertical="center" wrapText="1" indent="1"/>
    </xf>
    <xf numFmtId="0" fontId="29" fillId="6" borderId="3" xfId="0" applyFont="1" applyFill="1" applyBorder="1" applyAlignment="1">
      <alignment horizontal="left" vertical="center" wrapText="1" indent="1"/>
    </xf>
    <xf numFmtId="0" fontId="29" fillId="6" borderId="4" xfId="0" applyFont="1" applyFill="1" applyBorder="1" applyAlignment="1">
      <alignment horizontal="left" vertical="center" wrapText="1"/>
    </xf>
    <xf numFmtId="0" fontId="29" fillId="6" borderId="5" xfId="0" applyFont="1" applyFill="1" applyBorder="1" applyAlignment="1">
      <alignment horizontal="left" vertical="center" wrapText="1"/>
    </xf>
    <xf numFmtId="4" fontId="29" fillId="6" borderId="4" xfId="0" applyNumberFormat="1" applyFont="1" applyFill="1" applyBorder="1" applyAlignment="1">
      <alignment horizontal="right" wrapText="1"/>
    </xf>
    <xf numFmtId="0" fontId="29" fillId="11" borderId="2" xfId="0" applyFont="1" applyFill="1" applyBorder="1" applyAlignment="1">
      <alignment horizontal="left" vertical="center" wrapText="1"/>
    </xf>
    <xf numFmtId="0" fontId="29" fillId="11" borderId="3" xfId="0" applyFont="1" applyFill="1" applyBorder="1" applyAlignment="1">
      <alignment horizontal="left" vertical="center" wrapText="1" indent="1"/>
    </xf>
    <xf numFmtId="0" fontId="29" fillId="11" borderId="4" xfId="0" applyFont="1" applyFill="1" applyBorder="1" applyAlignment="1">
      <alignment horizontal="left" vertical="center" wrapText="1" indent="1"/>
    </xf>
    <xf numFmtId="0" fontId="29" fillId="12" borderId="4" xfId="0" applyFont="1" applyFill="1" applyBorder="1" applyAlignment="1">
      <alignment horizontal="left" vertical="center" wrapText="1" indent="1"/>
    </xf>
    <xf numFmtId="0" fontId="30" fillId="12" borderId="4" xfId="0" quotePrefix="1" applyFont="1" applyFill="1" applyBorder="1" applyAlignment="1">
      <alignment horizontal="left" vertical="center"/>
    </xf>
    <xf numFmtId="0" fontId="30" fillId="6" borderId="4" xfId="0" quotePrefix="1" applyFont="1" applyFill="1" applyBorder="1" applyAlignment="1">
      <alignment horizontal="left" vertical="center"/>
    </xf>
    <xf numFmtId="0" fontId="30" fillId="11" borderId="3" xfId="0" applyFont="1" applyFill="1" applyBorder="1" applyAlignment="1">
      <alignment horizontal="left" vertical="center" wrapText="1" indent="1"/>
    </xf>
    <xf numFmtId="0" fontId="30" fillId="11" borderId="5" xfId="0" applyFont="1" applyFill="1" applyBorder="1" applyAlignment="1">
      <alignment horizontal="left" vertical="center" wrapText="1" indent="1"/>
    </xf>
    <xf numFmtId="0" fontId="30" fillId="11" borderId="5" xfId="0" applyFont="1" applyFill="1" applyBorder="1" applyAlignment="1">
      <alignment horizontal="left" vertical="center" wrapText="1"/>
    </xf>
    <xf numFmtId="0" fontId="29" fillId="10" borderId="5" xfId="0" quotePrefix="1" applyFont="1" applyFill="1" applyBorder="1" applyAlignment="1">
      <alignment horizontal="left" vertical="center"/>
    </xf>
    <xf numFmtId="0" fontId="17" fillId="10" borderId="5" xfId="0" quotePrefix="1" applyFont="1" applyFill="1" applyBorder="1" applyAlignment="1">
      <alignment horizontal="left" vertical="center"/>
    </xf>
    <xf numFmtId="0" fontId="30" fillId="11" borderId="4" xfId="0" applyFont="1" applyFill="1" applyBorder="1" applyAlignment="1">
      <alignment horizontal="left" vertical="center" wrapText="1" indent="1"/>
    </xf>
    <xf numFmtId="4" fontId="17" fillId="11" borderId="4" xfId="0" applyNumberFormat="1" applyFont="1" applyFill="1" applyBorder="1" applyAlignment="1">
      <alignment horizontal="right"/>
    </xf>
    <xf numFmtId="0" fontId="29" fillId="6" borderId="2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30" fillId="6" borderId="5" xfId="0" quotePrefix="1" applyFont="1" applyFill="1" applyBorder="1" applyAlignment="1">
      <alignment horizontal="left" vertical="center"/>
    </xf>
    <xf numFmtId="0" fontId="29" fillId="6" borderId="4" xfId="0" applyFont="1" applyFill="1" applyBorder="1" applyAlignment="1">
      <alignment horizontal="left" vertical="center" wrapText="1" indent="1"/>
    </xf>
    <xf numFmtId="0" fontId="30" fillId="12" borderId="5" xfId="0" applyFont="1" applyFill="1" applyBorder="1" applyAlignment="1">
      <alignment horizontal="left" vertical="center" wrapText="1"/>
    </xf>
    <xf numFmtId="0" fontId="29" fillId="13" borderId="5" xfId="0" applyFont="1" applyFill="1" applyBorder="1" applyAlignment="1">
      <alignment horizontal="left" vertical="center" wrapText="1" indent="1"/>
    </xf>
    <xf numFmtId="4" fontId="29" fillId="6" borderId="5" xfId="0" applyNumberFormat="1" applyFont="1" applyFill="1" applyBorder="1" applyAlignment="1">
      <alignment horizontal="right"/>
    </xf>
    <xf numFmtId="0" fontId="29" fillId="11" borderId="5" xfId="0" applyFont="1" applyFill="1" applyBorder="1" applyAlignment="1">
      <alignment horizontal="left" vertical="center" wrapText="1" indent="1"/>
    </xf>
    <xf numFmtId="0" fontId="29" fillId="12" borderId="5" xfId="0" applyFont="1" applyFill="1" applyBorder="1" applyAlignment="1">
      <alignment horizontal="left" vertical="center" wrapText="1" indent="1"/>
    </xf>
    <xf numFmtId="0" fontId="29" fillId="0" borderId="2" xfId="0" applyFont="1" applyFill="1" applyBorder="1" applyAlignment="1">
      <alignment horizontal="left" vertical="center" wrapText="1" indent="1"/>
    </xf>
    <xf numFmtId="0" fontId="29" fillId="6" borderId="5" xfId="0" applyFont="1" applyFill="1" applyBorder="1" applyAlignment="1">
      <alignment horizontal="left" vertical="center" wrapText="1" indent="1"/>
    </xf>
    <xf numFmtId="4" fontId="29" fillId="6" borderId="5" xfId="0" applyNumberFormat="1" applyFont="1" applyFill="1" applyBorder="1" applyAlignment="1">
      <alignment horizontal="right" wrapText="1"/>
    </xf>
    <xf numFmtId="0" fontId="29" fillId="6" borderId="4" xfId="0" applyFont="1" applyFill="1" applyBorder="1" applyAlignment="1">
      <alignment horizontal="left" wrapText="1"/>
    </xf>
    <xf numFmtId="0" fontId="29" fillId="6" borderId="5" xfId="0" quotePrefix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horizontal="right" vertical="center" wrapText="1"/>
    </xf>
    <xf numFmtId="164" fontId="11" fillId="3" borderId="5" xfId="0" applyNumberFormat="1" applyFont="1" applyFill="1" applyBorder="1" applyAlignment="1" applyProtection="1">
      <alignment horizontal="right" vertical="center" wrapText="1"/>
    </xf>
    <xf numFmtId="164" fontId="11" fillId="3" borderId="4" xfId="0" applyNumberFormat="1" applyFont="1" applyFill="1" applyBorder="1" applyAlignment="1" applyProtection="1">
      <alignment horizontal="right" vertical="center" wrapText="1"/>
    </xf>
    <xf numFmtId="164" fontId="12" fillId="17" borderId="4" xfId="0" applyNumberFormat="1" applyFont="1" applyFill="1" applyBorder="1" applyAlignment="1" applyProtection="1">
      <alignment horizontal="right"/>
    </xf>
    <xf numFmtId="164" fontId="12" fillId="0" borderId="4" xfId="0" applyNumberFormat="1" applyFont="1" applyFill="1" applyBorder="1" applyAlignment="1" applyProtection="1">
      <alignment horizontal="right"/>
    </xf>
    <xf numFmtId="164" fontId="12" fillId="2" borderId="4" xfId="0" applyNumberFormat="1" applyFont="1" applyFill="1" applyBorder="1" applyAlignment="1" applyProtection="1">
      <alignment horizontal="right"/>
    </xf>
    <xf numFmtId="164" fontId="12" fillId="15" borderId="4" xfId="0" applyNumberFormat="1" applyFont="1" applyFill="1" applyBorder="1" applyAlignment="1" applyProtection="1">
      <alignment horizontal="right"/>
    </xf>
    <xf numFmtId="164" fontId="12" fillId="3" borderId="4" xfId="0" applyNumberFormat="1" applyFont="1" applyFill="1" applyBorder="1" applyAlignment="1" applyProtection="1">
      <alignment horizontal="right"/>
    </xf>
    <xf numFmtId="164" fontId="12" fillId="14" borderId="4" xfId="0" applyNumberFormat="1" applyFont="1" applyFill="1" applyBorder="1" applyAlignment="1" applyProtection="1">
      <alignment horizontal="right"/>
    </xf>
    <xf numFmtId="164" fontId="12" fillId="5" borderId="4" xfId="0" applyNumberFormat="1" applyFont="1" applyFill="1" applyBorder="1" applyAlignment="1" applyProtection="1">
      <alignment horizontal="right"/>
    </xf>
    <xf numFmtId="164" fontId="12" fillId="7" borderId="4" xfId="0" applyNumberFormat="1" applyFont="1" applyFill="1" applyBorder="1" applyAlignment="1" applyProtection="1">
      <alignment horizontal="right"/>
    </xf>
    <xf numFmtId="164" fontId="12" fillId="4" borderId="4" xfId="0" applyNumberFormat="1" applyFont="1" applyFill="1" applyBorder="1" applyAlignment="1" applyProtection="1">
      <alignment horizontal="right"/>
    </xf>
    <xf numFmtId="164" fontId="11" fillId="0" borderId="0" xfId="0" applyNumberFormat="1" applyFont="1" applyAlignment="1" applyProtection="1">
      <alignment horizontal="right" vertical="center" wrapText="1"/>
    </xf>
    <xf numFmtId="164" fontId="12" fillId="0" borderId="0" xfId="0" applyNumberFormat="1" applyFont="1" applyAlignment="1" applyProtection="1">
      <alignment horizontal="right" vertical="center" wrapText="1"/>
    </xf>
    <xf numFmtId="164" fontId="12" fillId="0" borderId="4" xfId="0" applyNumberFormat="1" applyFont="1" applyBorder="1" applyAlignment="1" applyProtection="1">
      <alignment horizontal="right"/>
    </xf>
    <xf numFmtId="164" fontId="12" fillId="8" borderId="4" xfId="0" applyNumberFormat="1" applyFont="1" applyFill="1" applyBorder="1" applyAlignment="1" applyProtection="1">
      <alignment horizontal="right"/>
    </xf>
    <xf numFmtId="164" fontId="12" fillId="6" borderId="4" xfId="0" applyNumberFormat="1" applyFont="1" applyFill="1" applyBorder="1" applyAlignment="1" applyProtection="1">
      <alignment horizontal="right"/>
    </xf>
    <xf numFmtId="4" fontId="26" fillId="0" borderId="5" xfId="0" applyNumberFormat="1" applyFont="1" applyFill="1" applyBorder="1" applyAlignment="1" applyProtection="1">
      <alignment horizontal="right" vertical="center" wrapText="1"/>
    </xf>
    <xf numFmtId="4" fontId="23" fillId="13" borderId="4" xfId="0" quotePrefix="1" applyNumberFormat="1" applyFont="1" applyFill="1" applyBorder="1" applyAlignment="1">
      <alignment horizontal="right"/>
    </xf>
    <xf numFmtId="4" fontId="23" fillId="5" borderId="4" xfId="0" quotePrefix="1" applyNumberFormat="1" applyFont="1" applyFill="1" applyBorder="1" applyAlignment="1">
      <alignment horizontal="right"/>
    </xf>
    <xf numFmtId="4" fontId="23" fillId="6" borderId="4" xfId="0" quotePrefix="1" applyNumberFormat="1" applyFont="1" applyFill="1" applyBorder="1" applyAlignment="1">
      <alignment horizontal="right"/>
    </xf>
    <xf numFmtId="0" fontId="29" fillId="6" borderId="4" xfId="0" quotePrefix="1" applyFont="1" applyFill="1" applyBorder="1" applyAlignment="1">
      <alignment horizontal="center" vertical="center"/>
    </xf>
    <xf numFmtId="0" fontId="24" fillId="0" borderId="4" xfId="0" applyFont="1" applyBorder="1"/>
    <xf numFmtId="1" fontId="24" fillId="0" borderId="4" xfId="0" applyNumberFormat="1" applyFont="1" applyBorder="1"/>
    <xf numFmtId="1" fontId="24" fillId="13" borderId="4" xfId="0" applyNumberFormat="1" applyFont="1" applyFill="1" applyBorder="1"/>
    <xf numFmtId="0" fontId="31" fillId="0" borderId="4" xfId="0" applyFont="1" applyBorder="1"/>
    <xf numFmtId="1" fontId="24" fillId="0" borderId="4" xfId="0" applyNumberFormat="1" applyFont="1" applyFill="1" applyBorder="1"/>
    <xf numFmtId="1" fontId="16" fillId="0" borderId="4" xfId="0" applyNumberFormat="1" applyFont="1" applyFill="1" applyBorder="1"/>
    <xf numFmtId="1" fontId="16" fillId="13" borderId="4" xfId="0" applyNumberFormat="1" applyFont="1" applyFill="1" applyBorder="1"/>
    <xf numFmtId="164" fontId="12" fillId="7" borderId="2" xfId="0" applyNumberFormat="1" applyFont="1" applyFill="1" applyBorder="1" applyAlignment="1" applyProtection="1">
      <alignment horizontal="center"/>
    </xf>
    <xf numFmtId="1" fontId="0" fillId="0" borderId="4" xfId="0" applyNumberFormat="1" applyBorder="1" applyAlignment="1" applyProtection="1"/>
    <xf numFmtId="3" fontId="11" fillId="3" borderId="5" xfId="0" applyNumberFormat="1" applyFont="1" applyFill="1" applyBorder="1" applyAlignment="1" applyProtection="1">
      <alignment horizontal="center" vertical="center" wrapText="1"/>
    </xf>
    <xf numFmtId="3" fontId="11" fillId="3" borderId="4" xfId="0" applyNumberFormat="1" applyFont="1" applyFill="1" applyBorder="1" applyAlignment="1" applyProtection="1">
      <alignment horizontal="center" vertical="center" wrapText="1"/>
    </xf>
    <xf numFmtId="2" fontId="19" fillId="5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8" fillId="0" borderId="4" xfId="0" applyFont="1" applyBorder="1"/>
    <xf numFmtId="4" fontId="28" fillId="0" borderId="4" xfId="0" applyNumberFormat="1" applyFont="1" applyFill="1" applyBorder="1"/>
    <xf numFmtId="0" fontId="28" fillId="0" borderId="0" xfId="0" applyFont="1" applyBorder="1" applyAlignment="1">
      <alignment horizontal="left" vertical="center"/>
    </xf>
    <xf numFmtId="4" fontId="28" fillId="0" borderId="0" xfId="0" applyNumberFormat="1" applyFont="1" applyBorder="1"/>
    <xf numFmtId="0" fontId="18" fillId="0" borderId="0" xfId="0" applyFont="1" applyBorder="1"/>
    <xf numFmtId="0" fontId="20" fillId="0" borderId="0" xfId="0" applyNumberFormat="1" applyFont="1" applyFill="1" applyBorder="1" applyAlignment="1" applyProtection="1">
      <alignment horizontal="center" vertical="center" wrapText="1"/>
    </xf>
    <xf numFmtId="1" fontId="0" fillId="10" borderId="4" xfId="0" applyNumberFormat="1" applyFill="1" applyBorder="1" applyAlignment="1" applyProtection="1"/>
    <xf numFmtId="1" fontId="0" fillId="11" borderId="4" xfId="0" applyNumberFormat="1" applyFill="1" applyBorder="1" applyAlignment="1" applyProtection="1"/>
    <xf numFmtId="1" fontId="0" fillId="12" borderId="4" xfId="0" applyNumberFormat="1" applyFill="1" applyBorder="1" applyAlignment="1" applyProtection="1"/>
    <xf numFmtId="2" fontId="11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left"/>
    </xf>
    <xf numFmtId="0" fontId="12" fillId="16" borderId="4" xfId="0" applyFont="1" applyFill="1" applyBorder="1" applyAlignment="1" applyProtection="1"/>
    <xf numFmtId="164" fontId="12" fillId="16" borderId="4" xfId="0" applyNumberFormat="1" applyFont="1" applyFill="1" applyBorder="1" applyAlignment="1" applyProtection="1">
      <alignment horizontal="right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/>
    <xf numFmtId="164" fontId="11" fillId="0" borderId="4" xfId="0" applyNumberFormat="1" applyFont="1" applyBorder="1" applyAlignment="1" applyProtection="1">
      <alignment horizontal="right"/>
    </xf>
    <xf numFmtId="0" fontId="12" fillId="0" borderId="0" xfId="0" applyFont="1" applyAlignment="1" applyProtection="1"/>
    <xf numFmtId="0" fontId="12" fillId="0" borderId="0" xfId="0" applyFont="1"/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right" vertical="center" wrapText="1"/>
    </xf>
    <xf numFmtId="0" fontId="33" fillId="0" borderId="0" xfId="0" applyNumberFormat="1" applyFont="1" applyFill="1" applyBorder="1" applyAlignment="1" applyProtection="1">
      <alignment vertical="center" wrapText="1"/>
    </xf>
    <xf numFmtId="0" fontId="11" fillId="5" borderId="4" xfId="0" applyFont="1" applyFill="1" applyBorder="1" applyAlignment="1" applyProtection="1">
      <alignment horizontal="center" vertical="center"/>
    </xf>
    <xf numFmtId="1" fontId="12" fillId="0" borderId="4" xfId="0" applyNumberFormat="1" applyFont="1" applyBorder="1" applyAlignment="1" applyProtection="1"/>
    <xf numFmtId="1" fontId="12" fillId="5" borderId="4" xfId="0" applyNumberFormat="1" applyFont="1" applyFill="1" applyBorder="1" applyAlignment="1" applyProtection="1"/>
    <xf numFmtId="0" fontId="12" fillId="0" borderId="0" xfId="0" applyFont="1" applyFill="1" applyAlignment="1" applyProtection="1"/>
    <xf numFmtId="164" fontId="12" fillId="0" borderId="0" xfId="0" applyNumberFormat="1" applyFont="1" applyAlignment="1" applyProtection="1">
      <alignment horizontal="right"/>
    </xf>
    <xf numFmtId="1" fontId="12" fillId="0" borderId="4" xfId="0" applyNumberFormat="1" applyFont="1" applyBorder="1"/>
    <xf numFmtId="0" fontId="12" fillId="0" borderId="4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left" vertical="center"/>
    </xf>
    <xf numFmtId="164" fontId="12" fillId="0" borderId="0" xfId="0" applyNumberFormat="1" applyFont="1" applyFill="1" applyBorder="1" applyAlignment="1" applyProtection="1">
      <alignment horizontal="center"/>
    </xf>
    <xf numFmtId="1" fontId="12" fillId="0" borderId="4" xfId="0" applyNumberFormat="1" applyFont="1" applyFill="1" applyBorder="1" applyAlignment="1" applyProtection="1"/>
    <xf numFmtId="0" fontId="29" fillId="6" borderId="2" xfId="0" quotePrefix="1" applyFont="1" applyFill="1" applyBorder="1" applyAlignment="1">
      <alignment horizontal="center" vertical="center"/>
    </xf>
    <xf numFmtId="0" fontId="29" fillId="6" borderId="3" xfId="0" quotePrefix="1" applyFont="1" applyFill="1" applyBorder="1" applyAlignment="1">
      <alignment horizontal="center" vertical="center"/>
    </xf>
    <xf numFmtId="0" fontId="30" fillId="11" borderId="2" xfId="0" applyFont="1" applyFill="1" applyBorder="1" applyAlignment="1">
      <alignment horizontal="left" vertical="center" wrapText="1"/>
    </xf>
    <xf numFmtId="0" fontId="29" fillId="12" borderId="2" xfId="0" applyFont="1" applyFill="1" applyBorder="1" applyAlignment="1">
      <alignment horizontal="left" vertical="center" wrapText="1"/>
    </xf>
    <xf numFmtId="0" fontId="29" fillId="13" borderId="3" xfId="0" applyFont="1" applyFill="1" applyBorder="1" applyAlignment="1">
      <alignment horizontal="left" vertical="center" wrapText="1" indent="1"/>
    </xf>
    <xf numFmtId="0" fontId="29" fillId="12" borderId="2" xfId="0" quotePrefix="1" applyFont="1" applyFill="1" applyBorder="1" applyAlignment="1">
      <alignment horizontal="center" vertical="center"/>
    </xf>
    <xf numFmtId="0" fontId="29" fillId="12" borderId="3" xfId="0" quotePrefix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" fontId="0" fillId="9" borderId="4" xfId="0" applyNumberFormat="1" applyFill="1" applyBorder="1" applyAlignment="1" applyProtection="1"/>
    <xf numFmtId="0" fontId="29" fillId="9" borderId="3" xfId="0" applyFont="1" applyFill="1" applyBorder="1" applyAlignment="1">
      <alignment horizontal="left" vertical="center" wrapText="1" indent="1"/>
    </xf>
    <xf numFmtId="0" fontId="29" fillId="9" borderId="5" xfId="0" applyFont="1" applyFill="1" applyBorder="1" applyAlignment="1">
      <alignment horizontal="left" vertical="center" wrapText="1" indent="1"/>
    </xf>
    <xf numFmtId="1" fontId="19" fillId="0" borderId="4" xfId="0" applyNumberFormat="1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 vertical="center" wrapText="1"/>
    </xf>
    <xf numFmtId="0" fontId="24" fillId="13" borderId="4" xfId="0" applyFont="1" applyFill="1" applyBorder="1"/>
    <xf numFmtId="0" fontId="24" fillId="8" borderId="4" xfId="0" applyFont="1" applyFill="1" applyBorder="1"/>
    <xf numFmtId="1" fontId="12" fillId="18" borderId="4" xfId="0" applyNumberFormat="1" applyFont="1" applyFill="1" applyBorder="1" applyAlignment="1" applyProtection="1"/>
    <xf numFmtId="0" fontId="12" fillId="9" borderId="0" xfId="0" applyFont="1" applyFill="1" applyAlignment="1" applyProtection="1"/>
    <xf numFmtId="1" fontId="12" fillId="9" borderId="4" xfId="0" applyNumberFormat="1" applyFont="1" applyFill="1" applyBorder="1" applyAlignment="1" applyProtection="1"/>
    <xf numFmtId="0" fontId="12" fillId="19" borderId="4" xfId="0" applyFont="1" applyFill="1" applyBorder="1" applyAlignment="1" applyProtection="1">
      <alignment horizontal="left" vertical="center" wrapText="1"/>
    </xf>
    <xf numFmtId="164" fontId="12" fillId="19" borderId="4" xfId="0" applyNumberFormat="1" applyFont="1" applyFill="1" applyBorder="1" applyAlignment="1" applyProtection="1">
      <alignment horizontal="right"/>
    </xf>
    <xf numFmtId="0" fontId="12" fillId="11" borderId="0" xfId="0" applyFont="1" applyFill="1" applyAlignment="1" applyProtection="1"/>
    <xf numFmtId="1" fontId="12" fillId="11" borderId="4" xfId="0" applyNumberFormat="1" applyFont="1" applyFill="1" applyBorder="1" applyAlignment="1" applyProtection="1"/>
    <xf numFmtId="0" fontId="12" fillId="16" borderId="0" xfId="0" applyFont="1" applyFill="1" applyAlignment="1" applyProtection="1"/>
    <xf numFmtId="1" fontId="12" fillId="16" borderId="4" xfId="0" applyNumberFormat="1" applyFont="1" applyFill="1" applyBorder="1" applyAlignment="1" applyProtection="1"/>
    <xf numFmtId="164" fontId="12" fillId="20" borderId="4" xfId="0" applyNumberFormat="1" applyFont="1" applyFill="1" applyBorder="1" applyAlignment="1" applyProtection="1">
      <alignment horizontal="right"/>
    </xf>
    <xf numFmtId="0" fontId="12" fillId="18" borderId="0" xfId="0" applyFont="1" applyFill="1" applyAlignment="1" applyProtection="1"/>
    <xf numFmtId="0" fontId="11" fillId="21" borderId="4" xfId="0" applyFont="1" applyFill="1" applyBorder="1" applyAlignment="1" applyProtection="1">
      <alignment horizontal="left" vertical="center" wrapText="1"/>
    </xf>
    <xf numFmtId="164" fontId="11" fillId="21" borderId="4" xfId="0" applyNumberFormat="1" applyFont="1" applyFill="1" applyBorder="1" applyAlignment="1" applyProtection="1">
      <alignment horizontal="right" vertical="center"/>
    </xf>
    <xf numFmtId="164" fontId="11" fillId="21" borderId="4" xfId="0" applyNumberFormat="1" applyFont="1" applyFill="1" applyBorder="1" applyAlignment="1" applyProtection="1">
      <alignment horizontal="right"/>
    </xf>
    <xf numFmtId="164" fontId="11" fillId="21" borderId="4" xfId="0" applyNumberFormat="1" applyFont="1" applyFill="1" applyBorder="1" applyAlignment="1" applyProtection="1">
      <alignment horizontal="center"/>
    </xf>
    <xf numFmtId="164" fontId="11" fillId="21" borderId="4" xfId="0" applyNumberFormat="1" applyFont="1" applyFill="1" applyBorder="1" applyAlignment="1" applyProtection="1">
      <alignment horizontal="right" vertical="center" wrapText="1"/>
    </xf>
    <xf numFmtId="0" fontId="12" fillId="21" borderId="4" xfId="0" applyFont="1" applyFill="1" applyBorder="1" applyAlignment="1" applyProtection="1">
      <alignment horizontal="left" vertical="center"/>
    </xf>
    <xf numFmtId="0" fontId="12" fillId="21" borderId="4" xfId="0" applyFont="1" applyFill="1" applyBorder="1" applyAlignment="1" applyProtection="1">
      <alignment horizontal="left" vertical="center" wrapText="1"/>
    </xf>
    <xf numFmtId="164" fontId="12" fillId="21" borderId="4" xfId="0" applyNumberFormat="1" applyFont="1" applyFill="1" applyBorder="1" applyAlignment="1" applyProtection="1">
      <alignment horizontal="right"/>
    </xf>
    <xf numFmtId="0" fontId="12" fillId="22" borderId="4" xfId="0" applyFont="1" applyFill="1" applyBorder="1" applyAlignment="1" applyProtection="1">
      <alignment horizontal="left" vertical="center"/>
    </xf>
    <xf numFmtId="0" fontId="13" fillId="22" borderId="4" xfId="0" applyFont="1" applyFill="1" applyBorder="1" applyAlignment="1" applyProtection="1">
      <alignment horizontal="left" vertical="center"/>
    </xf>
    <xf numFmtId="164" fontId="12" fillId="22" borderId="4" xfId="0" applyNumberFormat="1" applyFont="1" applyFill="1" applyBorder="1" applyAlignment="1" applyProtection="1">
      <alignment horizontal="right"/>
    </xf>
    <xf numFmtId="0" fontId="12" fillId="19" borderId="4" xfId="0" applyFont="1" applyFill="1" applyBorder="1" applyAlignment="1" applyProtection="1">
      <alignment horizontal="left" vertical="center"/>
    </xf>
    <xf numFmtId="0" fontId="13" fillId="19" borderId="4" xfId="0" applyFont="1" applyFill="1" applyBorder="1" applyAlignment="1" applyProtection="1">
      <alignment horizontal="left" vertical="center"/>
    </xf>
    <xf numFmtId="164" fontId="12" fillId="19" borderId="4" xfId="0" applyNumberFormat="1" applyFont="1" applyFill="1" applyBorder="1" applyAlignment="1" applyProtection="1">
      <alignment horizontal="center"/>
    </xf>
    <xf numFmtId="164" fontId="12" fillId="19" borderId="2" xfId="0" applyNumberFormat="1" applyFont="1" applyFill="1" applyBorder="1" applyAlignment="1" applyProtection="1">
      <alignment horizontal="center"/>
    </xf>
    <xf numFmtId="0" fontId="13" fillId="19" borderId="4" xfId="0" applyFont="1" applyFill="1" applyBorder="1" applyAlignment="1" applyProtection="1">
      <alignment horizontal="left" vertical="center" wrapText="1"/>
    </xf>
    <xf numFmtId="1" fontId="11" fillId="5" borderId="4" xfId="0" applyNumberFormat="1" applyFont="1" applyFill="1" applyBorder="1" applyAlignment="1" applyProtection="1">
      <alignment horizontal="center" vertical="center" wrapText="1"/>
    </xf>
    <xf numFmtId="1" fontId="0" fillId="13" borderId="4" xfId="0" applyNumberFormat="1" applyFill="1" applyBorder="1" applyAlignment="1" applyProtection="1"/>
    <xf numFmtId="1" fontId="18" fillId="0" borderId="4" xfId="0" applyNumberFormat="1" applyFont="1" applyBorder="1" applyAlignment="1" applyProtection="1"/>
    <xf numFmtId="0" fontId="18" fillId="0" borderId="4" xfId="0" applyFont="1" applyBorder="1" applyAlignment="1" applyProtection="1"/>
    <xf numFmtId="0" fontId="5" fillId="5" borderId="4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Fill="1" applyBorder="1" applyAlignment="1" applyProtection="1">
      <alignment horizontal="center" vertical="center"/>
    </xf>
    <xf numFmtId="0" fontId="5" fillId="23" borderId="4" xfId="0" applyFont="1" applyFill="1" applyBorder="1" applyAlignment="1" applyProtection="1">
      <alignment horizontal="left" vertical="center" wrapText="1"/>
    </xf>
    <xf numFmtId="4" fontId="5" fillId="23" borderId="5" xfId="0" applyNumberFormat="1" applyFont="1" applyFill="1" applyBorder="1" applyAlignment="1" applyProtection="1">
      <alignment horizontal="right"/>
    </xf>
    <xf numFmtId="1" fontId="5" fillId="13" borderId="4" xfId="0" applyNumberFormat="1" applyFont="1" applyFill="1" applyBorder="1" applyAlignment="1" applyProtection="1">
      <alignment horizontal="center" vertical="center"/>
    </xf>
    <xf numFmtId="0" fontId="29" fillId="13" borderId="2" xfId="0" applyFont="1" applyFill="1" applyBorder="1" applyAlignment="1">
      <alignment horizontal="center" vertical="center" wrapText="1"/>
    </xf>
    <xf numFmtId="0" fontId="23" fillId="5" borderId="2" xfId="0" applyNumberFormat="1" applyFont="1" applyFill="1" applyBorder="1" applyAlignment="1" applyProtection="1">
      <alignment horizontal="left" vertical="center" wrapText="1"/>
    </xf>
    <xf numFmtId="0" fontId="23" fillId="5" borderId="3" xfId="0" applyNumberFormat="1" applyFont="1" applyFill="1" applyBorder="1" applyAlignment="1" applyProtection="1">
      <alignment horizontal="left" vertical="center" wrapText="1"/>
    </xf>
    <xf numFmtId="0" fontId="23" fillId="5" borderId="5" xfId="0" applyNumberFormat="1" applyFont="1" applyFill="1" applyBorder="1" applyAlignment="1" applyProtection="1">
      <alignment horizontal="left" vertical="center" wrapText="1"/>
    </xf>
    <xf numFmtId="0" fontId="23" fillId="6" borderId="2" xfId="0" applyNumberFormat="1" applyFont="1" applyFill="1" applyBorder="1" applyAlignment="1" applyProtection="1">
      <alignment horizontal="left" vertical="center" wrapText="1"/>
    </xf>
    <xf numFmtId="0" fontId="23" fillId="6" borderId="3" xfId="0" applyNumberFormat="1" applyFont="1" applyFill="1" applyBorder="1" applyAlignment="1" applyProtection="1">
      <alignment horizontal="left" vertical="center" wrapText="1"/>
    </xf>
    <xf numFmtId="0" fontId="23" fillId="6" borderId="5" xfId="0" applyNumberFormat="1" applyFont="1" applyFill="1" applyBorder="1" applyAlignment="1" applyProtection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24" fillId="6" borderId="5" xfId="0" applyFont="1" applyFill="1" applyBorder="1" applyAlignment="1">
      <alignment horizontal="left" vertical="center" wrapText="1"/>
    </xf>
    <xf numFmtId="0" fontId="23" fillId="13" borderId="2" xfId="0" quotePrefix="1" applyNumberFormat="1" applyFont="1" applyFill="1" applyBorder="1" applyAlignment="1" applyProtection="1">
      <alignment horizontal="left" vertical="center" wrapText="1"/>
    </xf>
    <xf numFmtId="0" fontId="10" fillId="13" borderId="3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23" fillId="13" borderId="3" xfId="0" quotePrefix="1" applyNumberFormat="1" applyFont="1" applyFill="1" applyBorder="1" applyAlignment="1" applyProtection="1">
      <alignment horizontal="left" vertical="center" wrapText="1"/>
    </xf>
    <xf numFmtId="0" fontId="23" fillId="13" borderId="5" xfId="0" quotePrefix="1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2" xfId="0" quotePrefix="1" applyFont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vertical="center"/>
    </xf>
    <xf numFmtId="0" fontId="23" fillId="13" borderId="2" xfId="0" applyNumberFormat="1" applyFont="1" applyFill="1" applyBorder="1" applyAlignment="1" applyProtection="1">
      <alignment horizontal="left" vertical="center" wrapText="1"/>
    </xf>
    <xf numFmtId="0" fontId="10" fillId="13" borderId="3" xfId="0" applyNumberFormat="1" applyFont="1" applyFill="1" applyBorder="1" applyAlignment="1" applyProtection="1">
      <alignment vertical="center"/>
    </xf>
    <xf numFmtId="0" fontId="23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23" fillId="0" borderId="2" xfId="0" quotePrefix="1" applyFont="1" applyFill="1" applyBorder="1" applyAlignment="1">
      <alignment horizontal="left" vertical="center"/>
    </xf>
    <xf numFmtId="0" fontId="23" fillId="0" borderId="2" xfId="0" quotePrefix="1" applyNumberFormat="1" applyFont="1" applyFill="1" applyBorder="1" applyAlignment="1" applyProtection="1">
      <alignment horizontal="left" vertical="center" wrapText="1"/>
    </xf>
    <xf numFmtId="0" fontId="23" fillId="13" borderId="3" xfId="0" applyNumberFormat="1" applyFont="1" applyFill="1" applyBorder="1" applyAlignment="1" applyProtection="1">
      <alignment horizontal="left" vertical="center" wrapText="1"/>
    </xf>
    <xf numFmtId="0" fontId="23" fillId="13" borderId="5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left" vertical="center" wrapText="1"/>
    </xf>
    <xf numFmtId="0" fontId="17" fillId="10" borderId="3" xfId="0" applyFont="1" applyFill="1" applyBorder="1" applyAlignment="1">
      <alignment horizontal="left" vertical="center" wrapText="1"/>
    </xf>
    <xf numFmtId="0" fontId="29" fillId="12" borderId="2" xfId="0" quotePrefix="1" applyFont="1" applyFill="1" applyBorder="1" applyAlignment="1">
      <alignment horizontal="center" vertical="center"/>
    </xf>
    <xf numFmtId="0" fontId="29" fillId="12" borderId="3" xfId="0" quotePrefix="1" applyFont="1" applyFill="1" applyBorder="1" applyAlignment="1">
      <alignment horizontal="center" vertical="center"/>
    </xf>
    <xf numFmtId="0" fontId="29" fillId="6" borderId="2" xfId="0" quotePrefix="1" applyFont="1" applyFill="1" applyBorder="1" applyAlignment="1">
      <alignment horizontal="center" vertical="center"/>
    </xf>
    <xf numFmtId="0" fontId="29" fillId="6" borderId="3" xfId="0" quotePrefix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0" fillId="11" borderId="2" xfId="0" applyFont="1" applyFill="1" applyBorder="1" applyAlignment="1">
      <alignment horizontal="left" vertical="center" wrapText="1"/>
    </xf>
    <xf numFmtId="0" fontId="30" fillId="11" borderId="3" xfId="0" applyFont="1" applyFill="1" applyBorder="1" applyAlignment="1">
      <alignment horizontal="left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29" fillId="13" borderId="3" xfId="0" applyFont="1" applyFill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left" vertical="center" wrapText="1"/>
    </xf>
    <xf numFmtId="0" fontId="29" fillId="12" borderId="3" xfId="0" applyFont="1" applyFill="1" applyBorder="1" applyAlignment="1">
      <alignment horizontal="left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29" fillId="9" borderId="2" xfId="0" applyFont="1" applyFill="1" applyBorder="1" applyAlignment="1">
      <alignment horizontal="left" vertical="center" wrapText="1"/>
    </xf>
    <xf numFmtId="0" fontId="29" fillId="9" borderId="3" xfId="0" applyFont="1" applyFill="1" applyBorder="1" applyAlignment="1">
      <alignment horizontal="left" vertical="center" wrapText="1"/>
    </xf>
    <xf numFmtId="0" fontId="29" fillId="12" borderId="2" xfId="0" applyFont="1" applyFill="1" applyBorder="1" applyAlignment="1">
      <alignment horizontal="center" vertical="center" wrapText="1"/>
    </xf>
    <xf numFmtId="0" fontId="29" fillId="12" borderId="3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12" borderId="2" xfId="0" applyFont="1" applyFill="1" applyBorder="1" applyAlignment="1">
      <alignment horizontal="center"/>
    </xf>
    <xf numFmtId="0" fontId="29" fillId="12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5B9BD5"/>
      <rgbColor rgb="FF729FCF"/>
      <rgbColor rgb="FF993366"/>
      <rgbColor rgb="FFE7E6E6"/>
      <rgbColor rgb="FFDEEAF6"/>
      <rgbColor rgb="FF660066"/>
      <rgbColor rgb="FFED7D31"/>
      <rgbColor rgb="FF2A6099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2B2B2"/>
      <rgbColor rgb="FFF7CAAC"/>
      <rgbColor rgb="FF3366FF"/>
      <rgbColor rgb="FF33CCCC"/>
      <rgbColor rgb="FF99CC00"/>
      <rgbColor rgb="FFFFCC00"/>
      <rgbColor rgb="FFFF8000"/>
      <rgbColor rgb="FFEA75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16" workbookViewId="0">
      <selection activeCell="I26" sqref="I26"/>
    </sheetView>
  </sheetViews>
  <sheetFormatPr defaultRowHeight="15" x14ac:dyDescent="0.25"/>
  <cols>
    <col min="1" max="4" width="9.140625" style="64"/>
    <col min="5" max="5" width="13.28515625" style="64" customWidth="1"/>
    <col min="6" max="6" width="25.28515625" style="64" customWidth="1"/>
    <col min="7" max="7" width="19.42578125" style="64" customWidth="1"/>
    <col min="8" max="8" width="21" style="64" customWidth="1"/>
    <col min="9" max="9" width="7.42578125" style="64" customWidth="1"/>
    <col min="10" max="10" width="8.28515625" style="64" customWidth="1"/>
    <col min="11" max="16384" width="9.140625" style="64"/>
  </cols>
  <sheetData>
    <row r="1" spans="1:10" ht="33" customHeight="1" x14ac:dyDescent="0.25">
      <c r="A1" s="319" t="s">
        <v>247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0" ht="18" customHeight="1" x14ac:dyDescent="0.25">
      <c r="A2" s="323" t="s">
        <v>217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10" ht="15.75" customHeight="1" x14ac:dyDescent="0.25">
      <c r="A3" s="319" t="s">
        <v>0</v>
      </c>
      <c r="B3" s="319"/>
      <c r="C3" s="319"/>
      <c r="D3" s="319"/>
      <c r="E3" s="319"/>
      <c r="F3" s="319"/>
      <c r="G3" s="319"/>
      <c r="H3" s="319"/>
      <c r="I3" s="319"/>
      <c r="J3" s="319"/>
    </row>
    <row r="4" spans="1:10" ht="18" x14ac:dyDescent="0.25">
      <c r="A4" s="62"/>
      <c r="B4" s="62"/>
      <c r="C4" s="62"/>
      <c r="D4" s="62"/>
      <c r="E4" s="62"/>
      <c r="F4" s="62"/>
      <c r="G4" s="62"/>
      <c r="H4" s="63"/>
    </row>
    <row r="5" spans="1:10" ht="15.75" customHeight="1" x14ac:dyDescent="0.25">
      <c r="A5" s="319" t="s">
        <v>172</v>
      </c>
      <c r="B5" s="319"/>
      <c r="C5" s="319"/>
      <c r="D5" s="319"/>
      <c r="E5" s="319"/>
      <c r="F5" s="319"/>
      <c r="G5" s="319"/>
      <c r="H5" s="319"/>
      <c r="I5" s="319"/>
      <c r="J5" s="319"/>
    </row>
    <row r="6" spans="1:10" ht="18" x14ac:dyDescent="0.25">
      <c r="A6" s="66"/>
      <c r="B6" s="67"/>
      <c r="C6" s="67"/>
      <c r="D6" s="67"/>
      <c r="E6" s="68"/>
      <c r="F6" s="43"/>
      <c r="G6" s="43"/>
      <c r="H6" s="43"/>
    </row>
    <row r="7" spans="1:10" x14ac:dyDescent="0.25">
      <c r="A7" s="69"/>
      <c r="B7" s="70"/>
      <c r="C7" s="70"/>
      <c r="D7" s="71"/>
      <c r="E7" s="72"/>
      <c r="F7" s="73" t="s">
        <v>190</v>
      </c>
      <c r="G7" s="73" t="s">
        <v>189</v>
      </c>
      <c r="H7" s="73" t="s">
        <v>233</v>
      </c>
      <c r="I7" s="212" t="s">
        <v>262</v>
      </c>
      <c r="J7" s="212" t="s">
        <v>262</v>
      </c>
    </row>
    <row r="8" spans="1:10" x14ac:dyDescent="0.25">
      <c r="A8" s="326" t="s">
        <v>4</v>
      </c>
      <c r="B8" s="318"/>
      <c r="C8" s="318"/>
      <c r="D8" s="318"/>
      <c r="E8" s="327"/>
      <c r="F8" s="80">
        <f>F9+F10</f>
        <v>2143498.12</v>
      </c>
      <c r="G8" s="80">
        <f t="shared" ref="G8" si="0">G9+G10</f>
        <v>2654634</v>
      </c>
      <c r="H8" s="80">
        <f t="shared" ref="H8" si="1">H9+H10</f>
        <v>2660964.75</v>
      </c>
      <c r="I8" s="211">
        <f t="shared" ref="I8:I14" si="2">H8/F8*100</f>
        <v>124.14122154676768</v>
      </c>
      <c r="J8" s="211">
        <f>H8/G8*100</f>
        <v>100.23847920278274</v>
      </c>
    </row>
    <row r="9" spans="1:10" x14ac:dyDescent="0.25">
      <c r="A9" s="328" t="s">
        <v>173</v>
      </c>
      <c r="B9" s="329"/>
      <c r="C9" s="329"/>
      <c r="D9" s="329"/>
      <c r="E9" s="325"/>
      <c r="F9" s="81">
        <v>2143498.12</v>
      </c>
      <c r="G9" s="81">
        <v>2654634</v>
      </c>
      <c r="H9" s="81">
        <v>2660964.75</v>
      </c>
      <c r="I9" s="210">
        <f t="shared" si="2"/>
        <v>124.14122154676768</v>
      </c>
      <c r="J9" s="213">
        <f>H9/G9*100</f>
        <v>100.23847920278274</v>
      </c>
    </row>
    <row r="10" spans="1:10" x14ac:dyDescent="0.25">
      <c r="A10" s="330" t="s">
        <v>174</v>
      </c>
      <c r="B10" s="325"/>
      <c r="C10" s="325"/>
      <c r="D10" s="325"/>
      <c r="E10" s="325"/>
      <c r="F10" s="81">
        <v>0</v>
      </c>
      <c r="G10" s="81">
        <v>0</v>
      </c>
      <c r="H10" s="81">
        <v>0</v>
      </c>
      <c r="I10" s="210"/>
      <c r="J10" s="213"/>
    </row>
    <row r="11" spans="1:10" x14ac:dyDescent="0.25">
      <c r="A11" s="74" t="s">
        <v>6</v>
      </c>
      <c r="B11" s="75"/>
      <c r="C11" s="75"/>
      <c r="D11" s="75"/>
      <c r="E11" s="75"/>
      <c r="F11" s="80">
        <f>F12+F13</f>
        <v>2183781.6800000002</v>
      </c>
      <c r="G11" s="80">
        <f t="shared" ref="G11" si="3">G12+G13</f>
        <v>2653127.04</v>
      </c>
      <c r="H11" s="80">
        <f t="shared" ref="H11" si="4">H12+H13</f>
        <v>2656163.4500000002</v>
      </c>
      <c r="I11" s="211">
        <f t="shared" si="2"/>
        <v>121.63136426714598</v>
      </c>
      <c r="J11" s="211">
        <f t="shared" ref="J11:J14" si="5">H11/G11*100</f>
        <v>100.11444646088263</v>
      </c>
    </row>
    <row r="12" spans="1:10" x14ac:dyDescent="0.25">
      <c r="A12" s="331" t="s">
        <v>175</v>
      </c>
      <c r="B12" s="329"/>
      <c r="C12" s="329"/>
      <c r="D12" s="329"/>
      <c r="E12" s="329"/>
      <c r="F12" s="81">
        <v>2165766.52</v>
      </c>
      <c r="G12" s="81">
        <v>2632177.04</v>
      </c>
      <c r="H12" s="81">
        <v>2634672.7200000002</v>
      </c>
      <c r="I12" s="210">
        <f t="shared" si="2"/>
        <v>121.65081949830862</v>
      </c>
      <c r="J12" s="213">
        <f t="shared" si="5"/>
        <v>100.09481429106305</v>
      </c>
    </row>
    <row r="13" spans="1:10" x14ac:dyDescent="0.25">
      <c r="A13" s="324" t="s">
        <v>176</v>
      </c>
      <c r="B13" s="325"/>
      <c r="C13" s="325"/>
      <c r="D13" s="325"/>
      <c r="E13" s="325"/>
      <c r="F13" s="82">
        <v>18015.16</v>
      </c>
      <c r="G13" s="82">
        <v>20950</v>
      </c>
      <c r="H13" s="82">
        <v>21490.73</v>
      </c>
      <c r="I13" s="210">
        <f t="shared" si="2"/>
        <v>119.29247367217388</v>
      </c>
      <c r="J13" s="213">
        <f t="shared" si="5"/>
        <v>102.58105011933174</v>
      </c>
    </row>
    <row r="14" spans="1:10" x14ac:dyDescent="0.25">
      <c r="A14" s="317" t="s">
        <v>7</v>
      </c>
      <c r="B14" s="318"/>
      <c r="C14" s="318"/>
      <c r="D14" s="318"/>
      <c r="E14" s="318"/>
      <c r="F14" s="80">
        <f>F8-F11</f>
        <v>-40283.560000000056</v>
      </c>
      <c r="G14" s="80">
        <f t="shared" ref="G14" si="6">G8-G11</f>
        <v>1506.9599999999627</v>
      </c>
      <c r="H14" s="80">
        <f t="shared" ref="H14" si="7">H8-H11</f>
        <v>4801.2999999998137</v>
      </c>
      <c r="I14" s="211">
        <f t="shared" si="2"/>
        <v>-11.918757925068705</v>
      </c>
      <c r="J14" s="211">
        <f t="shared" si="5"/>
        <v>318.60832404310219</v>
      </c>
    </row>
    <row r="15" spans="1:10" ht="18" x14ac:dyDescent="0.25">
      <c r="A15" s="62"/>
      <c r="B15" s="76"/>
      <c r="C15" s="76"/>
      <c r="D15" s="76"/>
      <c r="E15" s="76"/>
      <c r="F15" s="76"/>
      <c r="G15" s="76"/>
      <c r="H15" s="77"/>
    </row>
    <row r="16" spans="1:10" ht="15.75" x14ac:dyDescent="0.25">
      <c r="A16" s="319" t="s">
        <v>8</v>
      </c>
      <c r="B16" s="320"/>
      <c r="C16" s="320"/>
      <c r="D16" s="320"/>
      <c r="E16" s="320"/>
      <c r="F16" s="320"/>
      <c r="G16" s="320"/>
      <c r="H16" s="320"/>
    </row>
    <row r="17" spans="1:11" ht="18" x14ac:dyDescent="0.25">
      <c r="A17" s="62"/>
      <c r="B17" s="76"/>
      <c r="C17" s="76"/>
      <c r="D17" s="76"/>
      <c r="E17" s="76"/>
      <c r="F17" s="76"/>
      <c r="G17" s="76"/>
      <c r="H17" s="77"/>
    </row>
    <row r="18" spans="1:11" x14ac:dyDescent="0.25">
      <c r="A18" s="69"/>
      <c r="B18" s="70"/>
      <c r="C18" s="70"/>
      <c r="D18" s="71"/>
      <c r="E18" s="72"/>
      <c r="F18" s="73" t="s">
        <v>190</v>
      </c>
      <c r="G18" s="73" t="s">
        <v>189</v>
      </c>
      <c r="H18" s="73" t="s">
        <v>233</v>
      </c>
      <c r="I18" s="212" t="s">
        <v>262</v>
      </c>
      <c r="J18" s="212" t="s">
        <v>262</v>
      </c>
    </row>
    <row r="19" spans="1:11" x14ac:dyDescent="0.25">
      <c r="A19" s="324" t="s">
        <v>177</v>
      </c>
      <c r="B19" s="325"/>
      <c r="C19" s="325"/>
      <c r="D19" s="325"/>
      <c r="E19" s="325"/>
      <c r="F19" s="82"/>
      <c r="G19" s="82"/>
      <c r="H19" s="82"/>
      <c r="I19" s="210"/>
      <c r="J19" s="210"/>
    </row>
    <row r="20" spans="1:11" x14ac:dyDescent="0.25">
      <c r="A20" s="324" t="s">
        <v>178</v>
      </c>
      <c r="B20" s="325"/>
      <c r="C20" s="325"/>
      <c r="D20" s="325"/>
      <c r="E20" s="325"/>
      <c r="F20" s="82"/>
      <c r="G20" s="82"/>
      <c r="H20" s="82"/>
      <c r="I20" s="210"/>
      <c r="J20" s="214"/>
    </row>
    <row r="21" spans="1:11" x14ac:dyDescent="0.25">
      <c r="A21" s="317" t="s">
        <v>11</v>
      </c>
      <c r="B21" s="318"/>
      <c r="C21" s="318"/>
      <c r="D21" s="318"/>
      <c r="E21" s="318"/>
      <c r="F21" s="80">
        <f>F19-F20</f>
        <v>0</v>
      </c>
      <c r="G21" s="80">
        <f t="shared" ref="G21:H21" si="8">G19-G20</f>
        <v>0</v>
      </c>
      <c r="H21" s="80">
        <f t="shared" si="8"/>
        <v>0</v>
      </c>
      <c r="I21" s="211"/>
      <c r="J21" s="215"/>
    </row>
    <row r="22" spans="1:11" x14ac:dyDescent="0.25">
      <c r="A22" s="317" t="s">
        <v>13</v>
      </c>
      <c r="B22" s="318"/>
      <c r="C22" s="318"/>
      <c r="D22" s="318"/>
      <c r="E22" s="318"/>
      <c r="F22" s="80">
        <f t="shared" ref="F22:H22" si="9">F14+F21</f>
        <v>-40283.560000000056</v>
      </c>
      <c r="G22" s="80">
        <f t="shared" si="9"/>
        <v>1506.9599999999627</v>
      </c>
      <c r="H22" s="80">
        <f t="shared" si="9"/>
        <v>4801.2999999998137</v>
      </c>
      <c r="I22" s="215">
        <f t="shared" ref="I22" si="10">H22/F22*100</f>
        <v>-11.918757925068705</v>
      </c>
      <c r="J22" s="215">
        <f>H22/G22*100</f>
        <v>318.60832404310219</v>
      </c>
    </row>
    <row r="23" spans="1:11" ht="18" x14ac:dyDescent="0.25">
      <c r="A23" s="78"/>
      <c r="B23" s="76"/>
      <c r="C23" s="76"/>
      <c r="D23" s="76"/>
      <c r="E23" s="76"/>
      <c r="F23" s="76"/>
      <c r="G23" s="76"/>
      <c r="H23" s="77"/>
    </row>
    <row r="24" spans="1:11" ht="15.75" x14ac:dyDescent="0.25">
      <c r="A24" s="319" t="s">
        <v>179</v>
      </c>
      <c r="B24" s="320"/>
      <c r="C24" s="320"/>
      <c r="D24" s="320"/>
      <c r="E24" s="320"/>
      <c r="F24" s="320"/>
      <c r="G24" s="320"/>
      <c r="H24" s="320"/>
    </row>
    <row r="25" spans="1:11" ht="15.75" x14ac:dyDescent="0.25">
      <c r="A25" s="79"/>
      <c r="B25" s="53"/>
      <c r="C25" s="53"/>
      <c r="D25" s="53"/>
      <c r="E25" s="53"/>
      <c r="F25" s="53"/>
      <c r="G25" s="53"/>
      <c r="H25" s="53"/>
    </row>
    <row r="26" spans="1:11" x14ac:dyDescent="0.25">
      <c r="A26" s="69"/>
      <c r="B26" s="70"/>
      <c r="C26" s="70"/>
      <c r="D26" s="71"/>
      <c r="E26" s="72"/>
      <c r="F26" s="73" t="s">
        <v>190</v>
      </c>
      <c r="G26" s="73" t="s">
        <v>189</v>
      </c>
      <c r="H26" s="73" t="s">
        <v>233</v>
      </c>
      <c r="I26" s="212" t="s">
        <v>262</v>
      </c>
      <c r="J26" s="212" t="s">
        <v>262</v>
      </c>
    </row>
    <row r="27" spans="1:11" ht="26.25" customHeight="1" x14ac:dyDescent="0.25">
      <c r="A27" s="312" t="s">
        <v>180</v>
      </c>
      <c r="B27" s="313"/>
      <c r="C27" s="313"/>
      <c r="D27" s="313"/>
      <c r="E27" s="314"/>
      <c r="F27" s="85">
        <v>17151.84</v>
      </c>
      <c r="G27" s="207">
        <v>-23131.72</v>
      </c>
      <c r="H27" s="207">
        <v>-23131.72</v>
      </c>
      <c r="I27" s="210">
        <f>H27/F27*100</f>
        <v>-134.8643644063844</v>
      </c>
      <c r="J27" s="210">
        <f>H27/G27*100</f>
        <v>100</v>
      </c>
      <c r="K27" s="64" t="s">
        <v>232</v>
      </c>
    </row>
    <row r="28" spans="1:11" ht="24.75" customHeight="1" x14ac:dyDescent="0.25">
      <c r="A28" s="317" t="s">
        <v>253</v>
      </c>
      <c r="B28" s="318"/>
      <c r="C28" s="318"/>
      <c r="D28" s="318"/>
      <c r="E28" s="318"/>
      <c r="F28" s="83">
        <v>25832.75</v>
      </c>
      <c r="G28" s="205"/>
      <c r="H28" s="205">
        <v>3474.62</v>
      </c>
      <c r="I28" s="211">
        <f t="shared" ref="I28:I30" si="11">H28/F28*100</f>
        <v>13.450445655224472</v>
      </c>
      <c r="J28" s="211"/>
    </row>
    <row r="29" spans="1:11" ht="22.5" customHeight="1" x14ac:dyDescent="0.25">
      <c r="A29" s="317" t="s">
        <v>254</v>
      </c>
      <c r="B29" s="321"/>
      <c r="C29" s="321"/>
      <c r="D29" s="321"/>
      <c r="E29" s="322"/>
      <c r="F29" s="83">
        <v>8680.91</v>
      </c>
      <c r="G29" s="83"/>
      <c r="H29" s="205">
        <v>26606.34</v>
      </c>
      <c r="I29" s="211">
        <f t="shared" si="11"/>
        <v>306.49252209733777</v>
      </c>
      <c r="J29" s="211"/>
    </row>
    <row r="30" spans="1:11" ht="15" customHeight="1" x14ac:dyDescent="0.25">
      <c r="A30" s="326" t="s">
        <v>255</v>
      </c>
      <c r="B30" s="332"/>
      <c r="C30" s="332"/>
      <c r="D30" s="332"/>
      <c r="E30" s="333"/>
      <c r="F30" s="83">
        <f>F28-F29</f>
        <v>17151.84</v>
      </c>
      <c r="G30" s="83">
        <v>-23131.72</v>
      </c>
      <c r="H30" s="205">
        <f>H28-H29</f>
        <v>-23131.72</v>
      </c>
      <c r="I30" s="211">
        <f t="shared" si="11"/>
        <v>-134.8643644063844</v>
      </c>
      <c r="J30" s="211">
        <f t="shared" ref="J30" si="12">H30/G30*100</f>
        <v>100</v>
      </c>
    </row>
    <row r="31" spans="1:11" ht="15.75" x14ac:dyDescent="0.25">
      <c r="A31" s="79"/>
      <c r="B31" s="53"/>
      <c r="C31" s="53"/>
      <c r="D31" s="53"/>
      <c r="E31" s="53"/>
      <c r="F31" s="53"/>
      <c r="G31" s="53"/>
      <c r="H31" s="53"/>
    </row>
    <row r="32" spans="1:11" ht="15.75" x14ac:dyDescent="0.25">
      <c r="A32" s="319" t="s">
        <v>182</v>
      </c>
      <c r="B32" s="319"/>
      <c r="C32" s="319"/>
      <c r="D32" s="319"/>
      <c r="E32" s="319"/>
      <c r="F32" s="319"/>
      <c r="G32" s="319"/>
      <c r="H32" s="319"/>
    </row>
    <row r="33" spans="1:10" ht="18" x14ac:dyDescent="0.25">
      <c r="A33" s="78"/>
      <c r="B33" s="76"/>
      <c r="C33" s="76"/>
      <c r="D33" s="76"/>
      <c r="E33" s="76"/>
      <c r="F33" s="76"/>
      <c r="G33" s="76"/>
      <c r="H33" s="77"/>
    </row>
    <row r="34" spans="1:10" x14ac:dyDescent="0.25">
      <c r="A34" s="69"/>
      <c r="B34" s="70"/>
      <c r="C34" s="70"/>
      <c r="D34" s="71"/>
      <c r="E34" s="72"/>
      <c r="F34" s="73" t="s">
        <v>190</v>
      </c>
      <c r="G34" s="73" t="s">
        <v>189</v>
      </c>
      <c r="H34" s="73" t="s">
        <v>233</v>
      </c>
      <c r="I34" s="212" t="s">
        <v>234</v>
      </c>
      <c r="J34" s="212" t="s">
        <v>234</v>
      </c>
    </row>
    <row r="35" spans="1:10" ht="24.75" customHeight="1" x14ac:dyDescent="0.25">
      <c r="A35" s="309" t="s">
        <v>180</v>
      </c>
      <c r="B35" s="310"/>
      <c r="C35" s="310"/>
      <c r="D35" s="310"/>
      <c r="E35" s="311"/>
      <c r="F35" s="84">
        <f t="shared" ref="F35:G35" si="13">E38</f>
        <v>0</v>
      </c>
      <c r="G35" s="84">
        <f t="shared" si="13"/>
        <v>0</v>
      </c>
      <c r="H35" s="206">
        <v>0</v>
      </c>
      <c r="I35" s="270"/>
      <c r="J35" s="270"/>
    </row>
    <row r="36" spans="1:10" ht="23.25" customHeight="1" x14ac:dyDescent="0.25">
      <c r="A36" s="312" t="s">
        <v>12</v>
      </c>
      <c r="B36" s="313"/>
      <c r="C36" s="313"/>
      <c r="D36" s="313"/>
      <c r="E36" s="314"/>
      <c r="F36" s="85">
        <v>0</v>
      </c>
      <c r="G36" s="85">
        <v>0</v>
      </c>
      <c r="H36" s="207">
        <v>0</v>
      </c>
      <c r="I36" s="209"/>
      <c r="J36" s="209"/>
    </row>
    <row r="37" spans="1:10" x14ac:dyDescent="0.25">
      <c r="A37" s="312" t="s">
        <v>183</v>
      </c>
      <c r="B37" s="315"/>
      <c r="C37" s="315"/>
      <c r="D37" s="315"/>
      <c r="E37" s="316"/>
      <c r="F37" s="85">
        <v>0</v>
      </c>
      <c r="G37" s="85">
        <v>0</v>
      </c>
      <c r="H37" s="207">
        <v>0</v>
      </c>
      <c r="I37" s="209"/>
      <c r="J37" s="209"/>
    </row>
    <row r="38" spans="1:10" x14ac:dyDescent="0.25">
      <c r="A38" s="317" t="s">
        <v>181</v>
      </c>
      <c r="B38" s="318"/>
      <c r="C38" s="318"/>
      <c r="D38" s="318"/>
      <c r="E38" s="318"/>
      <c r="F38" s="83">
        <f t="shared" ref="F38:G38" si="14">F35-F36+F37</f>
        <v>0</v>
      </c>
      <c r="G38" s="83">
        <f t="shared" si="14"/>
        <v>0</v>
      </c>
      <c r="H38" s="205">
        <f>H35-H36+H37</f>
        <v>0</v>
      </c>
      <c r="I38" s="269"/>
      <c r="J38" s="269"/>
    </row>
  </sheetData>
  <mergeCells count="25">
    <mergeCell ref="A1:J1"/>
    <mergeCell ref="A2:J2"/>
    <mergeCell ref="A3:J3"/>
    <mergeCell ref="A5:J5"/>
    <mergeCell ref="A38:E38"/>
    <mergeCell ref="A20:E20"/>
    <mergeCell ref="A8:E8"/>
    <mergeCell ref="A9:E9"/>
    <mergeCell ref="A10:E10"/>
    <mergeCell ref="A12:E12"/>
    <mergeCell ref="A13:E13"/>
    <mergeCell ref="A14:E14"/>
    <mergeCell ref="A16:H16"/>
    <mergeCell ref="A19:E19"/>
    <mergeCell ref="A30:E30"/>
    <mergeCell ref="A32:H32"/>
    <mergeCell ref="A35:E35"/>
    <mergeCell ref="A36:E36"/>
    <mergeCell ref="A37:E37"/>
    <mergeCell ref="A21:E21"/>
    <mergeCell ref="A22:E22"/>
    <mergeCell ref="A24:H24"/>
    <mergeCell ref="A27:E27"/>
    <mergeCell ref="A28:E28"/>
    <mergeCell ref="A29:E29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4"/>
  <sheetViews>
    <sheetView tabSelected="1" topLeftCell="A28" zoomScale="110" zoomScaleNormal="110" workbookViewId="0">
      <selection activeCell="Q36" sqref="Q36"/>
    </sheetView>
  </sheetViews>
  <sheetFormatPr defaultColWidth="14.42578125" defaultRowHeight="12" x14ac:dyDescent="0.2"/>
  <cols>
    <col min="1" max="1" width="6" style="238" customWidth="1"/>
    <col min="2" max="2" width="42.140625" style="238" customWidth="1"/>
    <col min="3" max="5" width="12.85546875" style="247" customWidth="1"/>
    <col min="6" max="7" width="8.7109375" style="238" hidden="1" customWidth="1"/>
    <col min="8" max="8" width="6.85546875" style="238" customWidth="1"/>
    <col min="9" max="9" width="7.42578125" style="238" customWidth="1"/>
    <col min="10" max="20" width="8.7109375" style="238" customWidth="1"/>
    <col min="21" max="16384" width="14.42578125" style="239"/>
  </cols>
  <sheetData>
    <row r="1" spans="1:9" x14ac:dyDescent="0.2">
      <c r="B1" s="334"/>
      <c r="C1" s="334"/>
      <c r="D1" s="334"/>
      <c r="E1" s="334"/>
    </row>
    <row r="2" spans="1:9" ht="42" customHeight="1" x14ac:dyDescent="0.2">
      <c r="A2" s="337" t="s">
        <v>248</v>
      </c>
      <c r="B2" s="337"/>
      <c r="C2" s="337"/>
      <c r="D2" s="337"/>
      <c r="E2" s="337"/>
      <c r="F2" s="337"/>
      <c r="G2" s="337"/>
      <c r="H2" s="337"/>
      <c r="I2" s="337"/>
    </row>
    <row r="3" spans="1:9" ht="28.5" customHeight="1" x14ac:dyDescent="0.2">
      <c r="A3" s="337" t="s">
        <v>0</v>
      </c>
      <c r="B3" s="337"/>
      <c r="C3" s="337"/>
      <c r="D3" s="337"/>
      <c r="E3" s="337"/>
      <c r="F3" s="337"/>
      <c r="G3" s="337"/>
      <c r="H3" s="337"/>
      <c r="I3" s="337"/>
    </row>
    <row r="4" spans="1:9" ht="15.75" customHeight="1" x14ac:dyDescent="0.2">
      <c r="A4" s="337" t="s">
        <v>204</v>
      </c>
      <c r="B4" s="337"/>
      <c r="C4" s="337"/>
      <c r="D4" s="337"/>
      <c r="E4" s="337"/>
      <c r="F4" s="337"/>
      <c r="G4" s="337"/>
      <c r="H4" s="337"/>
      <c r="I4" s="337"/>
    </row>
    <row r="5" spans="1:9" ht="15.75" customHeight="1" x14ac:dyDescent="0.2">
      <c r="A5" s="227"/>
      <c r="B5" s="227"/>
      <c r="C5" s="187"/>
      <c r="D5" s="187"/>
      <c r="E5" s="187"/>
      <c r="F5" s="227"/>
      <c r="G5" s="227"/>
    </row>
    <row r="6" spans="1:9" ht="15" customHeight="1" x14ac:dyDescent="0.2">
      <c r="A6" s="337" t="s">
        <v>5</v>
      </c>
      <c r="B6" s="337"/>
      <c r="C6" s="337"/>
      <c r="D6" s="337"/>
      <c r="E6" s="337"/>
      <c r="F6" s="337"/>
      <c r="G6" s="337"/>
      <c r="H6" s="337"/>
      <c r="I6" s="337"/>
    </row>
    <row r="7" spans="1:9" x14ac:dyDescent="0.2">
      <c r="A7" s="240"/>
      <c r="B7" s="240"/>
      <c r="C7" s="241"/>
      <c r="D7" s="241"/>
      <c r="E7" s="241"/>
      <c r="F7" s="242"/>
      <c r="G7" s="242"/>
    </row>
    <row r="8" spans="1:9" ht="26.25" customHeight="1" x14ac:dyDescent="0.2">
      <c r="A8" s="19" t="s">
        <v>155</v>
      </c>
      <c r="B8" s="19" t="s">
        <v>18</v>
      </c>
      <c r="C8" s="20" t="s">
        <v>191</v>
      </c>
      <c r="D8" s="21" t="s">
        <v>192</v>
      </c>
      <c r="E8" s="21" t="s">
        <v>235</v>
      </c>
      <c r="H8" s="231" t="s">
        <v>236</v>
      </c>
      <c r="I8" s="231" t="s">
        <v>237</v>
      </c>
    </row>
    <row r="9" spans="1:9" ht="12.75" customHeight="1" x14ac:dyDescent="0.2">
      <c r="A9" s="19">
        <v>1</v>
      </c>
      <c r="B9" s="19">
        <v>2</v>
      </c>
      <c r="C9" s="218">
        <v>3</v>
      </c>
      <c r="D9" s="219">
        <v>4</v>
      </c>
      <c r="E9" s="219">
        <v>5</v>
      </c>
      <c r="H9" s="243">
        <v>6</v>
      </c>
      <c r="I9" s="243">
        <v>7</v>
      </c>
    </row>
    <row r="10" spans="1:9" x14ac:dyDescent="0.2">
      <c r="A10" s="282">
        <v>6</v>
      </c>
      <c r="B10" s="282" t="s">
        <v>19</v>
      </c>
      <c r="C10" s="283">
        <f>SUM(C11,C19,C22,C25,C30)</f>
        <v>2143498.12</v>
      </c>
      <c r="D10" s="284">
        <f>SUM(D11,D19,D22,D25,D30)</f>
        <v>2654634</v>
      </c>
      <c r="E10" s="285">
        <f>SUM(E11,E19,E22,E25,E30)</f>
        <v>2660964.7499999995</v>
      </c>
      <c r="F10" s="281"/>
      <c r="G10" s="281"/>
      <c r="H10" s="271">
        <f>E10/C10*100</f>
        <v>124.14122154676765</v>
      </c>
      <c r="I10" s="271">
        <f>E10/D10*100</f>
        <v>100.23847920278274</v>
      </c>
    </row>
    <row r="11" spans="1:9" ht="24" customHeight="1" x14ac:dyDescent="0.2">
      <c r="A11" s="274">
        <v>63</v>
      </c>
      <c r="B11" s="274" t="s">
        <v>20</v>
      </c>
      <c r="C11" s="275">
        <f>SUM(C14,C17)</f>
        <v>2017494.8800000001</v>
      </c>
      <c r="D11" s="275">
        <v>2502575</v>
      </c>
      <c r="E11" s="275">
        <f>SUM(E14,E17,E12)</f>
        <v>2510332.1599999997</v>
      </c>
      <c r="F11" s="276"/>
      <c r="G11" s="276"/>
      <c r="H11" s="277">
        <f t="shared" ref="H11:H39" si="0">E11/C11*100</f>
        <v>124.42817996147775</v>
      </c>
      <c r="I11" s="277">
        <f t="shared" ref="I11:I39" si="1">E11/D11*100</f>
        <v>100.30996713385211</v>
      </c>
    </row>
    <row r="12" spans="1:9" ht="25.5" customHeight="1" x14ac:dyDescent="0.2">
      <c r="A12" s="105">
        <v>632</v>
      </c>
      <c r="B12" s="105" t="s">
        <v>220</v>
      </c>
      <c r="C12" s="190">
        <v>0</v>
      </c>
      <c r="D12" s="190"/>
      <c r="E12" s="190">
        <f>E13</f>
        <v>9312</v>
      </c>
      <c r="H12" s="245"/>
      <c r="I12" s="245"/>
    </row>
    <row r="13" spans="1:9" ht="21.75" customHeight="1" x14ac:dyDescent="0.2">
      <c r="A13" s="104">
        <v>6323</v>
      </c>
      <c r="B13" s="104" t="s">
        <v>221</v>
      </c>
      <c r="C13" s="191">
        <v>0</v>
      </c>
      <c r="D13" s="191"/>
      <c r="E13" s="191">
        <v>9312</v>
      </c>
      <c r="H13" s="244"/>
      <c r="I13" s="244"/>
    </row>
    <row r="14" spans="1:9" ht="15" customHeight="1" x14ac:dyDescent="0.2">
      <c r="A14" s="23">
        <v>636</v>
      </c>
      <c r="B14" s="24" t="s">
        <v>141</v>
      </c>
      <c r="C14" s="193">
        <f>SUM(C15,C16)</f>
        <v>1987462.28</v>
      </c>
      <c r="D14" s="193"/>
      <c r="E14" s="193">
        <f t="shared" ref="E14" si="2">SUM(E15,E16)</f>
        <v>2462721.2799999998</v>
      </c>
      <c r="H14" s="245">
        <f t="shared" si="0"/>
        <v>123.9128563486498</v>
      </c>
      <c r="I14" s="245"/>
    </row>
    <row r="15" spans="1:9" x14ac:dyDescent="0.2">
      <c r="A15" s="22">
        <v>6361</v>
      </c>
      <c r="B15" s="25" t="s">
        <v>142</v>
      </c>
      <c r="C15" s="192">
        <v>1975708.33</v>
      </c>
      <c r="D15" s="192"/>
      <c r="E15" s="192">
        <v>2445663.8199999998</v>
      </c>
      <c r="H15" s="244">
        <f t="shared" si="0"/>
        <v>123.78668363462333</v>
      </c>
      <c r="I15" s="244"/>
    </row>
    <row r="16" spans="1:9" x14ac:dyDescent="0.2">
      <c r="A16" s="22">
        <v>6362</v>
      </c>
      <c r="B16" s="25" t="s">
        <v>143</v>
      </c>
      <c r="C16" s="192">
        <v>11753.95</v>
      </c>
      <c r="D16" s="192"/>
      <c r="E16" s="192">
        <v>17057.46</v>
      </c>
      <c r="H16" s="244">
        <f t="shared" si="0"/>
        <v>145.12108695374747</v>
      </c>
      <c r="I16" s="244"/>
    </row>
    <row r="17" spans="1:10" ht="15" customHeight="1" x14ac:dyDescent="0.2">
      <c r="A17" s="26">
        <v>638</v>
      </c>
      <c r="B17" s="27" t="s">
        <v>144</v>
      </c>
      <c r="C17" s="194">
        <f>SUM(C18)</f>
        <v>30032.6</v>
      </c>
      <c r="D17" s="194"/>
      <c r="E17" s="194">
        <f t="shared" ref="E17" si="3">SUM(E18)</f>
        <v>38298.879999999997</v>
      </c>
      <c r="H17" s="245">
        <f t="shared" si="0"/>
        <v>127.52435686553945</v>
      </c>
      <c r="I17" s="245"/>
    </row>
    <row r="18" spans="1:10" ht="15.75" customHeight="1" x14ac:dyDescent="0.2">
      <c r="A18" s="22">
        <v>6381</v>
      </c>
      <c r="B18" s="25" t="s">
        <v>205</v>
      </c>
      <c r="C18" s="192">
        <v>30032.6</v>
      </c>
      <c r="D18" s="192"/>
      <c r="E18" s="192">
        <v>38298.879999999997</v>
      </c>
      <c r="H18" s="244">
        <f t="shared" si="0"/>
        <v>127.52435686553945</v>
      </c>
      <c r="I18" s="244"/>
    </row>
    <row r="19" spans="1:10" ht="15" customHeight="1" x14ac:dyDescent="0.2">
      <c r="A19" s="290">
        <v>64</v>
      </c>
      <c r="B19" s="291" t="s">
        <v>138</v>
      </c>
      <c r="C19" s="292">
        <f>C20</f>
        <v>18.28</v>
      </c>
      <c r="D19" s="292">
        <v>16</v>
      </c>
      <c r="E19" s="292">
        <f t="shared" ref="E19" si="4">E20</f>
        <v>16.329999999999998</v>
      </c>
      <c r="F19" s="276"/>
      <c r="G19" s="276"/>
      <c r="H19" s="277">
        <f t="shared" si="0"/>
        <v>89.332603938730841</v>
      </c>
      <c r="I19" s="277">
        <f t="shared" si="1"/>
        <v>102.06249999999999</v>
      </c>
    </row>
    <row r="20" spans="1:10" ht="15" customHeight="1" x14ac:dyDescent="0.2">
      <c r="A20" s="23">
        <v>641</v>
      </c>
      <c r="B20" s="28" t="s">
        <v>139</v>
      </c>
      <c r="C20" s="195">
        <f>C21</f>
        <v>18.28</v>
      </c>
      <c r="D20" s="195"/>
      <c r="E20" s="195">
        <f t="shared" ref="E20" si="5">E21</f>
        <v>16.329999999999998</v>
      </c>
      <c r="H20" s="245">
        <f t="shared" si="0"/>
        <v>89.332603938730841</v>
      </c>
      <c r="I20" s="245"/>
    </row>
    <row r="21" spans="1:10" ht="15" customHeight="1" x14ac:dyDescent="0.2">
      <c r="A21" s="22">
        <v>6413</v>
      </c>
      <c r="B21" s="25" t="s">
        <v>140</v>
      </c>
      <c r="C21" s="192">
        <v>18.28</v>
      </c>
      <c r="D21" s="192"/>
      <c r="E21" s="192">
        <v>16.329999999999998</v>
      </c>
      <c r="H21" s="244">
        <f t="shared" si="0"/>
        <v>89.332603938730841</v>
      </c>
      <c r="I21" s="244"/>
    </row>
    <row r="22" spans="1:10" ht="15" customHeight="1" x14ac:dyDescent="0.2">
      <c r="A22" s="293">
        <v>65</v>
      </c>
      <c r="B22" s="294" t="s">
        <v>22</v>
      </c>
      <c r="C22" s="275">
        <f>C23</f>
        <v>18541.73</v>
      </c>
      <c r="D22" s="275">
        <v>14425</v>
      </c>
      <c r="E22" s="275">
        <f t="shared" ref="E22" si="6">E23</f>
        <v>14931.6</v>
      </c>
      <c r="F22" s="276"/>
      <c r="G22" s="276"/>
      <c r="H22" s="277">
        <f t="shared" si="0"/>
        <v>80.529702460342151</v>
      </c>
      <c r="I22" s="277">
        <f t="shared" si="1"/>
        <v>103.51195840554593</v>
      </c>
    </row>
    <row r="23" spans="1:10" ht="15" customHeight="1" x14ac:dyDescent="0.2">
      <c r="A23" s="23">
        <v>652</v>
      </c>
      <c r="B23" s="28" t="s">
        <v>22</v>
      </c>
      <c r="C23" s="195">
        <f>C24</f>
        <v>18541.73</v>
      </c>
      <c r="D23" s="195"/>
      <c r="E23" s="195">
        <f t="shared" ref="E23" si="7">E24</f>
        <v>14931.6</v>
      </c>
      <c r="H23" s="245">
        <f t="shared" si="0"/>
        <v>80.529702460342151</v>
      </c>
      <c r="I23" s="245"/>
    </row>
    <row r="24" spans="1:10" ht="15" customHeight="1" x14ac:dyDescent="0.2">
      <c r="A24" s="22">
        <v>6526</v>
      </c>
      <c r="B24" s="25" t="s">
        <v>23</v>
      </c>
      <c r="C24" s="192">
        <v>18541.73</v>
      </c>
      <c r="D24" s="192"/>
      <c r="E24" s="192">
        <v>14931.6</v>
      </c>
      <c r="H24" s="244">
        <f t="shared" si="0"/>
        <v>80.529702460342151</v>
      </c>
      <c r="I24" s="244"/>
    </row>
    <row r="25" spans="1:10" ht="15" customHeight="1" x14ac:dyDescent="0.2">
      <c r="A25" s="293">
        <v>66</v>
      </c>
      <c r="B25" s="294" t="s">
        <v>24</v>
      </c>
      <c r="C25" s="275">
        <f>SUM(C26,C28)</f>
        <v>12326.96</v>
      </c>
      <c r="D25" s="275">
        <v>5320</v>
      </c>
      <c r="E25" s="275">
        <f>SUM(E26,E28)</f>
        <v>5720.01</v>
      </c>
      <c r="F25" s="276"/>
      <c r="G25" s="276"/>
      <c r="H25" s="277">
        <f t="shared" si="0"/>
        <v>46.402438232946331</v>
      </c>
      <c r="I25" s="277">
        <f t="shared" si="1"/>
        <v>107.51898496240602</v>
      </c>
    </row>
    <row r="26" spans="1:10" ht="15" customHeight="1" x14ac:dyDescent="0.2">
      <c r="A26" s="23">
        <v>661</v>
      </c>
      <c r="B26" s="29" t="s">
        <v>24</v>
      </c>
      <c r="C26" s="196">
        <f>C27</f>
        <v>3165.16</v>
      </c>
      <c r="D26" s="196"/>
      <c r="E26" s="196">
        <f t="shared" ref="E26" si="8">E27</f>
        <v>3165.01</v>
      </c>
      <c r="H26" s="245">
        <f t="shared" si="0"/>
        <v>99.995260903082311</v>
      </c>
      <c r="I26" s="245"/>
      <c r="J26" s="246"/>
    </row>
    <row r="27" spans="1:10" ht="15" customHeight="1" x14ac:dyDescent="0.2">
      <c r="A27" s="22">
        <v>6615</v>
      </c>
      <c r="B27" s="25" t="s">
        <v>24</v>
      </c>
      <c r="C27" s="192">
        <v>3165.16</v>
      </c>
      <c r="D27" s="192"/>
      <c r="E27" s="192">
        <v>3165.01</v>
      </c>
      <c r="H27" s="244">
        <f t="shared" si="0"/>
        <v>99.995260903082311</v>
      </c>
      <c r="I27" s="244"/>
    </row>
    <row r="28" spans="1:10" ht="15" customHeight="1" x14ac:dyDescent="0.2">
      <c r="A28" s="30">
        <v>663</v>
      </c>
      <c r="B28" s="31" t="s">
        <v>145</v>
      </c>
      <c r="C28" s="197">
        <f>C29</f>
        <v>9161.7999999999993</v>
      </c>
      <c r="D28" s="197"/>
      <c r="E28" s="197">
        <f t="shared" ref="E28" si="9">E29</f>
        <v>2555</v>
      </c>
      <c r="H28" s="245">
        <f t="shared" si="0"/>
        <v>27.887533017529307</v>
      </c>
      <c r="I28" s="245"/>
    </row>
    <row r="29" spans="1:10" ht="15" customHeight="1" x14ac:dyDescent="0.2">
      <c r="A29" s="22">
        <v>6631</v>
      </c>
      <c r="B29" s="25" t="s">
        <v>102</v>
      </c>
      <c r="C29" s="192">
        <v>9161.7999999999993</v>
      </c>
      <c r="D29" s="192"/>
      <c r="E29" s="192">
        <v>2555</v>
      </c>
      <c r="H29" s="244">
        <f t="shared" si="0"/>
        <v>27.887533017529307</v>
      </c>
      <c r="I29" s="244"/>
    </row>
    <row r="30" spans="1:10" ht="25.5" customHeight="1" x14ac:dyDescent="0.2">
      <c r="A30" s="293">
        <v>67</v>
      </c>
      <c r="B30" s="274" t="s">
        <v>26</v>
      </c>
      <c r="C30" s="275">
        <f>C31</f>
        <v>95116.27</v>
      </c>
      <c r="D30" s="275">
        <v>132298</v>
      </c>
      <c r="E30" s="275">
        <f t="shared" ref="E30" si="10">E31</f>
        <v>129964.65000000001</v>
      </c>
      <c r="F30" s="276"/>
      <c r="G30" s="276"/>
      <c r="H30" s="277">
        <f t="shared" si="0"/>
        <v>136.63766461826143</v>
      </c>
      <c r="I30" s="277">
        <f t="shared" si="1"/>
        <v>98.236292309785483</v>
      </c>
    </row>
    <row r="31" spans="1:10" ht="28.5" customHeight="1" x14ac:dyDescent="0.2">
      <c r="A31" s="22">
        <v>671</v>
      </c>
      <c r="B31" s="33" t="s">
        <v>146</v>
      </c>
      <c r="C31" s="195">
        <f>SUM(C32:C33)</f>
        <v>95116.27</v>
      </c>
      <c r="D31" s="195"/>
      <c r="E31" s="195">
        <f>SUM(E32:E33)</f>
        <v>129964.65000000001</v>
      </c>
      <c r="H31" s="245">
        <f t="shared" si="0"/>
        <v>136.63766461826143</v>
      </c>
      <c r="I31" s="245"/>
    </row>
    <row r="32" spans="1:10" ht="15" customHeight="1" x14ac:dyDescent="0.2">
      <c r="A32" s="22">
        <v>6711</v>
      </c>
      <c r="B32" s="34" t="s">
        <v>147</v>
      </c>
      <c r="C32" s="192">
        <v>89991.27</v>
      </c>
      <c r="D32" s="192"/>
      <c r="E32" s="192">
        <v>125532.77</v>
      </c>
      <c r="H32" s="244">
        <f t="shared" si="0"/>
        <v>139.49438651104714</v>
      </c>
      <c r="I32" s="244"/>
    </row>
    <row r="33" spans="1:9" ht="21" customHeight="1" x14ac:dyDescent="0.2">
      <c r="A33" s="22">
        <v>6712</v>
      </c>
      <c r="B33" s="34" t="s">
        <v>194</v>
      </c>
      <c r="C33" s="192">
        <v>5125</v>
      </c>
      <c r="D33" s="192"/>
      <c r="E33" s="192">
        <v>4431.88</v>
      </c>
      <c r="H33" s="244">
        <f t="shared" si="0"/>
        <v>86.475707317073173</v>
      </c>
      <c r="I33" s="244"/>
    </row>
    <row r="34" spans="1:9" ht="12.75" customHeight="1" x14ac:dyDescent="0.2">
      <c r="A34" s="335" t="s">
        <v>195</v>
      </c>
      <c r="B34" s="336"/>
      <c r="C34" s="336"/>
      <c r="D34" s="336"/>
      <c r="E34" s="336"/>
      <c r="H34" s="244"/>
      <c r="I34" s="244"/>
    </row>
    <row r="35" spans="1:9" ht="15" customHeight="1" x14ac:dyDescent="0.2">
      <c r="A35" s="54">
        <v>92</v>
      </c>
      <c r="B35" s="55" t="s">
        <v>196</v>
      </c>
      <c r="C35" s="198">
        <f>C36</f>
        <v>17151.84</v>
      </c>
      <c r="D35" s="198">
        <f t="shared" ref="D35:E35" si="11">D36</f>
        <v>0</v>
      </c>
      <c r="E35" s="280">
        <f t="shared" si="11"/>
        <v>3474.62</v>
      </c>
      <c r="F35" s="272"/>
      <c r="G35" s="272"/>
      <c r="H35" s="273">
        <f t="shared" si="0"/>
        <v>20.258001473894346</v>
      </c>
      <c r="I35" s="273"/>
    </row>
    <row r="36" spans="1:9" ht="15" customHeight="1" x14ac:dyDescent="0.2">
      <c r="A36" s="30">
        <v>922</v>
      </c>
      <c r="B36" s="31" t="s">
        <v>197</v>
      </c>
      <c r="C36" s="197">
        <f>C37</f>
        <v>17151.84</v>
      </c>
      <c r="D36" s="197">
        <f t="shared" ref="D36:G36" si="12">D37</f>
        <v>0</v>
      </c>
      <c r="E36" s="197">
        <f t="shared" si="12"/>
        <v>3474.62</v>
      </c>
      <c r="F36" s="32">
        <f t="shared" si="12"/>
        <v>0</v>
      </c>
      <c r="G36" s="216">
        <f t="shared" si="12"/>
        <v>0</v>
      </c>
      <c r="H36" s="245">
        <f t="shared" si="0"/>
        <v>20.258001473894346</v>
      </c>
      <c r="I36" s="245"/>
    </row>
    <row r="37" spans="1:9" ht="15" customHeight="1" x14ac:dyDescent="0.2">
      <c r="A37" s="232">
        <v>9221</v>
      </c>
      <c r="B37" s="57" t="s">
        <v>198</v>
      </c>
      <c r="C37" s="201">
        <v>17151.84</v>
      </c>
      <c r="D37" s="201">
        <v>0</v>
      </c>
      <c r="E37" s="201">
        <v>3474.62</v>
      </c>
      <c r="H37" s="244">
        <f t="shared" si="0"/>
        <v>20.258001473894346</v>
      </c>
      <c r="I37" s="244"/>
    </row>
    <row r="38" spans="1:9" ht="15" customHeight="1" x14ac:dyDescent="0.2">
      <c r="A38" s="232"/>
      <c r="B38" s="57" t="s">
        <v>263</v>
      </c>
      <c r="C38" s="201"/>
      <c r="D38" s="201"/>
      <c r="E38" s="201">
        <v>3474.62</v>
      </c>
      <c r="H38" s="244"/>
      <c r="I38" s="244"/>
    </row>
    <row r="39" spans="1:9" ht="15" customHeight="1" x14ac:dyDescent="0.2">
      <c r="A39" s="233"/>
      <c r="B39" s="233" t="s">
        <v>199</v>
      </c>
      <c r="C39" s="234">
        <f>SUM(C10,C35)</f>
        <v>2160649.96</v>
      </c>
      <c r="D39" s="234">
        <f>SUM(D10,D35)</f>
        <v>2654634</v>
      </c>
      <c r="E39" s="234">
        <f>SUM(E10,E35)</f>
        <v>2664439.3699999996</v>
      </c>
      <c r="F39" s="278"/>
      <c r="G39" s="278"/>
      <c r="H39" s="279">
        <f t="shared" si="0"/>
        <v>123.31656766836956</v>
      </c>
      <c r="I39" s="279">
        <f t="shared" si="1"/>
        <v>100.36936805601071</v>
      </c>
    </row>
    <row r="40" spans="1:9" ht="15.75" customHeight="1" x14ac:dyDescent="0.2">
      <c r="A40" s="334"/>
      <c r="B40" s="334"/>
      <c r="C40" s="334"/>
      <c r="D40" s="334"/>
      <c r="E40" s="334"/>
    </row>
    <row r="41" spans="1:9" ht="15.75" customHeight="1" x14ac:dyDescent="0.2">
      <c r="A41" s="334" t="s">
        <v>29</v>
      </c>
      <c r="B41" s="334"/>
      <c r="C41" s="334"/>
      <c r="D41" s="334"/>
      <c r="E41" s="334"/>
    </row>
    <row r="42" spans="1:9" ht="14.25" customHeight="1" x14ac:dyDescent="0.2">
      <c r="A42" s="18"/>
      <c r="B42" s="18"/>
      <c r="C42" s="199"/>
      <c r="D42" s="199"/>
      <c r="E42" s="200"/>
    </row>
    <row r="43" spans="1:9" ht="21.75" customHeight="1" x14ac:dyDescent="0.2">
      <c r="A43" s="19" t="s">
        <v>155</v>
      </c>
      <c r="B43" s="19" t="s">
        <v>30</v>
      </c>
      <c r="C43" s="188" t="s">
        <v>191</v>
      </c>
      <c r="D43" s="189" t="s">
        <v>192</v>
      </c>
      <c r="E43" s="189" t="s">
        <v>235</v>
      </c>
      <c r="H43" s="235" t="s">
        <v>236</v>
      </c>
      <c r="I43" s="235" t="s">
        <v>237</v>
      </c>
    </row>
    <row r="44" spans="1:9" ht="14.25" customHeight="1" x14ac:dyDescent="0.2">
      <c r="A44" s="19">
        <v>1</v>
      </c>
      <c r="B44" s="19">
        <v>2</v>
      </c>
      <c r="C44" s="218">
        <v>3</v>
      </c>
      <c r="D44" s="219">
        <v>4</v>
      </c>
      <c r="E44" s="219">
        <v>5</v>
      </c>
      <c r="H44" s="243">
        <v>6</v>
      </c>
      <c r="I44" s="243">
        <v>7</v>
      </c>
    </row>
    <row r="45" spans="1:9" ht="15" customHeight="1" x14ac:dyDescent="0.2">
      <c r="A45" s="282">
        <v>3</v>
      </c>
      <c r="B45" s="282" t="s">
        <v>31</v>
      </c>
      <c r="C45" s="286">
        <f>SUM(C46,C55,C85,C89,C92)</f>
        <v>2165766.5200000005</v>
      </c>
      <c r="D45" s="286">
        <f>SUM(D46,D55,D85,D89,D92)</f>
        <v>2632177.04</v>
      </c>
      <c r="E45" s="286">
        <f t="shared" ref="E45" si="13">SUM(E46,E55,E85,E89,E92)</f>
        <v>2634672.7199999997</v>
      </c>
      <c r="F45" s="281"/>
      <c r="G45" s="281"/>
      <c r="H45" s="271">
        <f>E45/C45*100</f>
        <v>121.65081949830858</v>
      </c>
      <c r="I45" s="271">
        <f>E45/D45*100</f>
        <v>100.09481429106302</v>
      </c>
    </row>
    <row r="46" spans="1:9" ht="15" customHeight="1" x14ac:dyDescent="0.2">
      <c r="A46" s="274">
        <v>31</v>
      </c>
      <c r="B46" s="274" t="s">
        <v>32</v>
      </c>
      <c r="C46" s="275">
        <f>SUM(C47,C51,C53)</f>
        <v>1780853.89</v>
      </c>
      <c r="D46" s="275">
        <v>2259252</v>
      </c>
      <c r="E46" s="275">
        <f t="shared" ref="E46:G46" si="14">SUM(E47,E51,E53)</f>
        <v>2261917.79</v>
      </c>
      <c r="F46" s="295">
        <f t="shared" si="14"/>
        <v>0</v>
      </c>
      <c r="G46" s="296">
        <f t="shared" si="14"/>
        <v>0</v>
      </c>
      <c r="H46" s="277">
        <f t="shared" ref="H46:H107" si="15">E46/C46*100</f>
        <v>127.01310324790317</v>
      </c>
      <c r="I46" s="277">
        <f t="shared" ref="I46:I107" si="16">E46/D46*100</f>
        <v>100.11799436273598</v>
      </c>
    </row>
    <row r="47" spans="1:9" ht="15" customHeight="1" x14ac:dyDescent="0.2">
      <c r="A47" s="26">
        <v>311</v>
      </c>
      <c r="B47" s="27" t="s">
        <v>34</v>
      </c>
      <c r="C47" s="194">
        <f>SUM(C48:C50)</f>
        <v>1464530.92</v>
      </c>
      <c r="D47" s="194"/>
      <c r="E47" s="194">
        <f t="shared" ref="E47" si="17">SUM(E48:E50)</f>
        <v>1866169.96</v>
      </c>
      <c r="H47" s="245">
        <f t="shared" si="15"/>
        <v>127.42441518407819</v>
      </c>
      <c r="I47" s="245"/>
    </row>
    <row r="48" spans="1:9" ht="15" customHeight="1" x14ac:dyDescent="0.2">
      <c r="A48" s="37">
        <v>3111</v>
      </c>
      <c r="B48" s="38" t="s">
        <v>35</v>
      </c>
      <c r="C48" s="201">
        <v>1419049.15</v>
      </c>
      <c r="D48" s="201"/>
      <c r="E48" s="201">
        <v>1809026.95</v>
      </c>
      <c r="H48" s="244">
        <f t="shared" si="15"/>
        <v>127.48162739817717</v>
      </c>
      <c r="I48" s="244"/>
    </row>
    <row r="49" spans="1:9" ht="15" customHeight="1" x14ac:dyDescent="0.2">
      <c r="A49" s="37">
        <v>3113</v>
      </c>
      <c r="B49" s="38" t="s">
        <v>36</v>
      </c>
      <c r="C49" s="201">
        <v>23934.93</v>
      </c>
      <c r="D49" s="201"/>
      <c r="E49" s="201">
        <v>31067.65</v>
      </c>
      <c r="H49" s="244">
        <f t="shared" si="15"/>
        <v>129.80046317244296</v>
      </c>
      <c r="I49" s="244"/>
    </row>
    <row r="50" spans="1:9" ht="15" customHeight="1" x14ac:dyDescent="0.2">
      <c r="A50" s="37">
        <v>3114</v>
      </c>
      <c r="B50" s="38" t="s">
        <v>37</v>
      </c>
      <c r="C50" s="201">
        <v>21546.84</v>
      </c>
      <c r="D50" s="201"/>
      <c r="E50" s="201">
        <v>26075.360000000001</v>
      </c>
      <c r="H50" s="244">
        <f t="shared" si="15"/>
        <v>121.01709577831367</v>
      </c>
      <c r="I50" s="244"/>
    </row>
    <row r="51" spans="1:9" ht="15" customHeight="1" x14ac:dyDescent="0.2">
      <c r="A51" s="26">
        <v>312</v>
      </c>
      <c r="B51" s="27" t="s">
        <v>33</v>
      </c>
      <c r="C51" s="194">
        <f>C52</f>
        <v>74675.320000000007</v>
      </c>
      <c r="D51" s="194"/>
      <c r="E51" s="194">
        <f t="shared" ref="E51" si="18">E52</f>
        <v>88238.05</v>
      </c>
      <c r="H51" s="245">
        <f t="shared" si="15"/>
        <v>118.16226565885488</v>
      </c>
      <c r="I51" s="245"/>
    </row>
    <row r="52" spans="1:9" ht="15" customHeight="1" x14ac:dyDescent="0.2">
      <c r="A52" s="37">
        <v>3121</v>
      </c>
      <c r="B52" s="38" t="s">
        <v>33</v>
      </c>
      <c r="C52" s="201">
        <v>74675.320000000007</v>
      </c>
      <c r="D52" s="201"/>
      <c r="E52" s="201">
        <v>88238.05</v>
      </c>
      <c r="H52" s="244">
        <f t="shared" si="15"/>
        <v>118.16226565885488</v>
      </c>
      <c r="I52" s="244"/>
    </row>
    <row r="53" spans="1:9" ht="15" customHeight="1" x14ac:dyDescent="0.2">
      <c r="A53" s="26">
        <v>313</v>
      </c>
      <c r="B53" s="27" t="s">
        <v>38</v>
      </c>
      <c r="C53" s="194">
        <f>SUM(C54:C54)</f>
        <v>241647.65</v>
      </c>
      <c r="D53" s="194"/>
      <c r="E53" s="194">
        <f t="shared" ref="E53" si="19">E54</f>
        <v>307509.78000000003</v>
      </c>
      <c r="H53" s="245">
        <f t="shared" si="15"/>
        <v>127.25543989358061</v>
      </c>
      <c r="I53" s="245"/>
    </row>
    <row r="54" spans="1:9" ht="15" customHeight="1" x14ac:dyDescent="0.2">
      <c r="A54" s="37">
        <v>3132</v>
      </c>
      <c r="B54" s="39" t="s">
        <v>39</v>
      </c>
      <c r="C54" s="201">
        <v>241647.65</v>
      </c>
      <c r="D54" s="201"/>
      <c r="E54" s="201">
        <v>307509.78000000003</v>
      </c>
      <c r="H54" s="244">
        <f t="shared" si="15"/>
        <v>127.25543989358061</v>
      </c>
      <c r="I54" s="244"/>
    </row>
    <row r="55" spans="1:9" ht="15" customHeight="1" x14ac:dyDescent="0.2">
      <c r="A55" s="274">
        <v>32</v>
      </c>
      <c r="B55" s="274" t="s">
        <v>40</v>
      </c>
      <c r="C55" s="275">
        <f>SUM(C56,C61,C68,C76,C78)</f>
        <v>354257.73</v>
      </c>
      <c r="D55" s="275">
        <v>338786.04</v>
      </c>
      <c r="E55" s="275">
        <f t="shared" ref="E55" si="20">SUM(E56,E61,E68,E76,E78)</f>
        <v>338236.35</v>
      </c>
      <c r="F55" s="276"/>
      <c r="G55" s="276"/>
      <c r="H55" s="277">
        <f t="shared" si="15"/>
        <v>95.477479065876707</v>
      </c>
      <c r="I55" s="277">
        <f t="shared" si="16"/>
        <v>99.83774715156504</v>
      </c>
    </row>
    <row r="56" spans="1:9" ht="15" customHeight="1" x14ac:dyDescent="0.2">
      <c r="A56" s="26">
        <v>321</v>
      </c>
      <c r="B56" s="36" t="s">
        <v>50</v>
      </c>
      <c r="C56" s="194">
        <f>SUM(C57:C60)</f>
        <v>98234.6</v>
      </c>
      <c r="D56" s="194"/>
      <c r="E56" s="194">
        <f t="shared" ref="E56" si="21">SUM(E57:E60)</f>
        <v>77822.62999999999</v>
      </c>
      <c r="H56" s="245">
        <f t="shared" si="15"/>
        <v>79.221201083935782</v>
      </c>
      <c r="I56" s="245"/>
    </row>
    <row r="57" spans="1:9" ht="15" customHeight="1" x14ac:dyDescent="0.2">
      <c r="A57" s="37">
        <v>3211</v>
      </c>
      <c r="B57" s="35" t="s">
        <v>51</v>
      </c>
      <c r="C57" s="201">
        <v>7578.08</v>
      </c>
      <c r="D57" s="201"/>
      <c r="E57" s="201">
        <v>7493.58</v>
      </c>
      <c r="H57" s="244">
        <f t="shared" si="15"/>
        <v>98.884941832231902</v>
      </c>
      <c r="I57" s="244"/>
    </row>
    <row r="58" spans="1:9" ht="15" customHeight="1" x14ac:dyDescent="0.2">
      <c r="A58" s="37">
        <v>3212</v>
      </c>
      <c r="B58" s="35" t="s">
        <v>69</v>
      </c>
      <c r="C58" s="201">
        <v>60607.11</v>
      </c>
      <c r="D58" s="201"/>
      <c r="E58" s="201">
        <v>58983.96</v>
      </c>
      <c r="H58" s="244">
        <f t="shared" si="15"/>
        <v>97.321848872186777</v>
      </c>
      <c r="I58" s="244"/>
    </row>
    <row r="59" spans="1:9" ht="15" customHeight="1" x14ac:dyDescent="0.2">
      <c r="A59" s="37">
        <v>3213</v>
      </c>
      <c r="B59" s="35" t="s">
        <v>55</v>
      </c>
      <c r="C59" s="201">
        <v>28217.97</v>
      </c>
      <c r="D59" s="201"/>
      <c r="E59" s="201">
        <v>10032.290000000001</v>
      </c>
      <c r="H59" s="244">
        <f t="shared" si="15"/>
        <v>35.552840973323029</v>
      </c>
      <c r="I59" s="244"/>
    </row>
    <row r="60" spans="1:9" ht="15" customHeight="1" x14ac:dyDescent="0.2">
      <c r="A60" s="37">
        <v>3214</v>
      </c>
      <c r="B60" s="35" t="s">
        <v>56</v>
      </c>
      <c r="C60" s="201">
        <v>1831.44</v>
      </c>
      <c r="D60" s="201"/>
      <c r="E60" s="201">
        <v>1312.8</v>
      </c>
      <c r="H60" s="244">
        <f t="shared" si="15"/>
        <v>71.681299960686673</v>
      </c>
      <c r="I60" s="244"/>
    </row>
    <row r="61" spans="1:9" ht="15" customHeight="1" x14ac:dyDescent="0.2">
      <c r="A61" s="26">
        <v>322</v>
      </c>
      <c r="B61" s="36" t="s">
        <v>41</v>
      </c>
      <c r="C61" s="194">
        <f>SUM(C62:C67)</f>
        <v>203853.36</v>
      </c>
      <c r="D61" s="194"/>
      <c r="E61" s="194">
        <f t="shared" ref="E61" si="22">SUM(E62:E67)</f>
        <v>206262.63999999998</v>
      </c>
      <c r="H61" s="245">
        <f t="shared" si="15"/>
        <v>101.18186916320633</v>
      </c>
      <c r="I61" s="245"/>
    </row>
    <row r="62" spans="1:9" ht="15" customHeight="1" x14ac:dyDescent="0.2">
      <c r="A62" s="37">
        <v>3221</v>
      </c>
      <c r="B62" s="35" t="s">
        <v>42</v>
      </c>
      <c r="C62" s="201">
        <v>37187.72</v>
      </c>
      <c r="D62" s="201"/>
      <c r="E62" s="201">
        <v>24612.02</v>
      </c>
      <c r="H62" s="244">
        <f t="shared" si="15"/>
        <v>66.183191655740117</v>
      </c>
      <c r="I62" s="244"/>
    </row>
    <row r="63" spans="1:9" ht="15" customHeight="1" x14ac:dyDescent="0.2">
      <c r="A63" s="37">
        <v>3222</v>
      </c>
      <c r="B63" s="35" t="s">
        <v>52</v>
      </c>
      <c r="C63" s="201">
        <v>120628.08</v>
      </c>
      <c r="D63" s="201"/>
      <c r="E63" s="201">
        <v>116749.32</v>
      </c>
      <c r="H63" s="244">
        <f t="shared" si="15"/>
        <v>96.78452977117766</v>
      </c>
      <c r="I63" s="244"/>
    </row>
    <row r="64" spans="1:9" ht="15" customHeight="1" x14ac:dyDescent="0.2">
      <c r="A64" s="37">
        <v>3223</v>
      </c>
      <c r="B64" s="35" t="s">
        <v>57</v>
      </c>
      <c r="C64" s="201">
        <v>37256</v>
      </c>
      <c r="D64" s="201"/>
      <c r="E64" s="201">
        <v>60396.56</v>
      </c>
      <c r="H64" s="244">
        <f t="shared" si="15"/>
        <v>162.11230405840669</v>
      </c>
      <c r="I64" s="244"/>
    </row>
    <row r="65" spans="1:9" ht="15" customHeight="1" x14ac:dyDescent="0.2">
      <c r="A65" s="37">
        <v>3224</v>
      </c>
      <c r="B65" s="35" t="s">
        <v>43</v>
      </c>
      <c r="C65" s="201">
        <v>2295.14</v>
      </c>
      <c r="D65" s="201"/>
      <c r="E65" s="201">
        <v>3014.09</v>
      </c>
      <c r="H65" s="244">
        <f t="shared" si="15"/>
        <v>131.32488649929851</v>
      </c>
      <c r="I65" s="244"/>
    </row>
    <row r="66" spans="1:9" ht="15" customHeight="1" x14ac:dyDescent="0.2">
      <c r="A66" s="37">
        <v>3225</v>
      </c>
      <c r="B66" s="35" t="s">
        <v>58</v>
      </c>
      <c r="C66" s="201">
        <v>5237.6499999999996</v>
      </c>
      <c r="D66" s="201"/>
      <c r="E66" s="201">
        <v>1185.08</v>
      </c>
      <c r="H66" s="244">
        <f t="shared" si="15"/>
        <v>22.626177770565043</v>
      </c>
      <c r="I66" s="244"/>
    </row>
    <row r="67" spans="1:9" ht="15" customHeight="1" x14ac:dyDescent="0.2">
      <c r="A67" s="37">
        <v>3227</v>
      </c>
      <c r="B67" s="35" t="s">
        <v>59</v>
      </c>
      <c r="C67" s="201">
        <v>1248.77</v>
      </c>
      <c r="D67" s="201"/>
      <c r="E67" s="201">
        <v>305.57</v>
      </c>
      <c r="H67" s="244">
        <f t="shared" si="15"/>
        <v>24.4696781633127</v>
      </c>
      <c r="I67" s="244"/>
    </row>
    <row r="68" spans="1:9" ht="15" customHeight="1" x14ac:dyDescent="0.2">
      <c r="A68" s="26">
        <v>323</v>
      </c>
      <c r="B68" s="36" t="s">
        <v>44</v>
      </c>
      <c r="C68" s="194">
        <f>SUM(C69:C75)</f>
        <v>27687.55</v>
      </c>
      <c r="D68" s="194"/>
      <c r="E68" s="194">
        <f t="shared" ref="E68" si="23">SUM(E69:E75)</f>
        <v>31709.82</v>
      </c>
      <c r="H68" s="245">
        <f t="shared" si="15"/>
        <v>114.52735977000492</v>
      </c>
      <c r="I68" s="245"/>
    </row>
    <row r="69" spans="1:9" ht="15" customHeight="1" x14ac:dyDescent="0.2">
      <c r="A69" s="37">
        <v>3231</v>
      </c>
      <c r="B69" s="35" t="s">
        <v>45</v>
      </c>
      <c r="C69" s="201">
        <v>3727.62</v>
      </c>
      <c r="D69" s="201"/>
      <c r="E69" s="201">
        <v>3635.29</v>
      </c>
      <c r="H69" s="244">
        <f t="shared" si="15"/>
        <v>97.523084434572198</v>
      </c>
      <c r="I69" s="244"/>
    </row>
    <row r="70" spans="1:9" ht="15" customHeight="1" x14ac:dyDescent="0.2">
      <c r="A70" s="37">
        <v>3232</v>
      </c>
      <c r="B70" s="35" t="s">
        <v>46</v>
      </c>
      <c r="C70" s="201">
        <v>6615.7</v>
      </c>
      <c r="D70" s="201"/>
      <c r="E70" s="201">
        <v>5436.45</v>
      </c>
      <c r="H70" s="244">
        <f t="shared" si="15"/>
        <v>82.174977704551296</v>
      </c>
      <c r="I70" s="244"/>
    </row>
    <row r="71" spans="1:9" ht="15" customHeight="1" x14ac:dyDescent="0.2">
      <c r="A71" s="37">
        <v>3234</v>
      </c>
      <c r="B71" s="35" t="s">
        <v>47</v>
      </c>
      <c r="C71" s="201">
        <v>5427.17</v>
      </c>
      <c r="D71" s="201"/>
      <c r="E71" s="201">
        <v>4783.93</v>
      </c>
      <c r="H71" s="244">
        <f t="shared" si="15"/>
        <v>88.147782361709702</v>
      </c>
      <c r="I71" s="244"/>
    </row>
    <row r="72" spans="1:9" ht="15" customHeight="1" x14ac:dyDescent="0.2">
      <c r="A72" s="37">
        <v>3236</v>
      </c>
      <c r="B72" s="35" t="s">
        <v>60</v>
      </c>
      <c r="C72" s="201">
        <v>5889.06</v>
      </c>
      <c r="D72" s="201"/>
      <c r="E72" s="201">
        <v>6615.6</v>
      </c>
      <c r="H72" s="244">
        <f t="shared" si="15"/>
        <v>112.33711322350257</v>
      </c>
      <c r="I72" s="244"/>
    </row>
    <row r="73" spans="1:9" ht="15" customHeight="1" x14ac:dyDescent="0.2">
      <c r="A73" s="37">
        <v>3237</v>
      </c>
      <c r="B73" s="35" t="s">
        <v>61</v>
      </c>
      <c r="C73" s="201">
        <v>597.07000000000005</v>
      </c>
      <c r="D73" s="201"/>
      <c r="E73" s="201">
        <v>3453.3</v>
      </c>
      <c r="H73" s="244">
        <f t="shared" si="15"/>
        <v>578.37439496206468</v>
      </c>
      <c r="I73" s="244"/>
    </row>
    <row r="74" spans="1:9" ht="15" customHeight="1" x14ac:dyDescent="0.2">
      <c r="A74" s="37">
        <v>3238</v>
      </c>
      <c r="B74" s="35" t="s">
        <v>62</v>
      </c>
      <c r="C74" s="201">
        <v>2571.15</v>
      </c>
      <c r="D74" s="201"/>
      <c r="E74" s="201">
        <v>2571.15</v>
      </c>
      <c r="H74" s="244">
        <f t="shared" si="15"/>
        <v>100</v>
      </c>
      <c r="I74" s="244"/>
    </row>
    <row r="75" spans="1:9" ht="15" customHeight="1" x14ac:dyDescent="0.2">
      <c r="A75" s="37">
        <v>3239</v>
      </c>
      <c r="B75" s="35" t="s">
        <v>63</v>
      </c>
      <c r="C75" s="201">
        <v>2859.78</v>
      </c>
      <c r="D75" s="201"/>
      <c r="E75" s="201">
        <v>5214.1000000000004</v>
      </c>
      <c r="H75" s="244">
        <f t="shared" si="15"/>
        <v>182.3252138276371</v>
      </c>
      <c r="I75" s="244"/>
    </row>
    <row r="76" spans="1:9" ht="15" customHeight="1" x14ac:dyDescent="0.2">
      <c r="A76" s="26">
        <v>324</v>
      </c>
      <c r="B76" s="36" t="s">
        <v>64</v>
      </c>
      <c r="C76" s="194">
        <f>C77</f>
        <v>371</v>
      </c>
      <c r="D76" s="194"/>
      <c r="E76" s="194">
        <f t="shared" ref="E76" si="24">E77</f>
        <v>410</v>
      </c>
      <c r="H76" s="245">
        <f t="shared" si="15"/>
        <v>110.51212938005391</v>
      </c>
      <c r="I76" s="245"/>
    </row>
    <row r="77" spans="1:9" ht="15" customHeight="1" x14ac:dyDescent="0.2">
      <c r="A77" s="37">
        <v>3241</v>
      </c>
      <c r="B77" s="35" t="s">
        <v>65</v>
      </c>
      <c r="C77" s="201">
        <v>371</v>
      </c>
      <c r="D77" s="201"/>
      <c r="E77" s="201">
        <v>410</v>
      </c>
      <c r="H77" s="244">
        <f t="shared" si="15"/>
        <v>110.51212938005391</v>
      </c>
      <c r="I77" s="244"/>
    </row>
    <row r="78" spans="1:9" ht="15" customHeight="1" x14ac:dyDescent="0.2">
      <c r="A78" s="40">
        <v>329</v>
      </c>
      <c r="B78" s="41" t="s">
        <v>53</v>
      </c>
      <c r="C78" s="202">
        <f>SUM(C79:C84)</f>
        <v>24111.22</v>
      </c>
      <c r="D78" s="202"/>
      <c r="E78" s="202">
        <f t="shared" ref="E78" si="25">SUM(E79:E84)</f>
        <v>22031.260000000002</v>
      </c>
      <c r="H78" s="245">
        <f t="shared" si="15"/>
        <v>91.373476746510548</v>
      </c>
      <c r="I78" s="245"/>
    </row>
    <row r="79" spans="1:9" ht="15" customHeight="1" x14ac:dyDescent="0.2">
      <c r="A79" s="56">
        <v>3291</v>
      </c>
      <c r="B79" s="42" t="s">
        <v>200</v>
      </c>
      <c r="C79" s="203">
        <v>510.02</v>
      </c>
      <c r="D79" s="203"/>
      <c r="E79" s="203">
        <v>510.01</v>
      </c>
      <c r="H79" s="244">
        <f t="shared" si="15"/>
        <v>99.998039292576763</v>
      </c>
      <c r="I79" s="244"/>
    </row>
    <row r="80" spans="1:9" ht="15" customHeight="1" x14ac:dyDescent="0.2">
      <c r="A80" s="37">
        <v>3292</v>
      </c>
      <c r="B80" s="35" t="s">
        <v>66</v>
      </c>
      <c r="C80" s="201">
        <v>434.65</v>
      </c>
      <c r="D80" s="201"/>
      <c r="E80" s="201">
        <v>378.93</v>
      </c>
      <c r="H80" s="244">
        <f t="shared" si="15"/>
        <v>87.180490049465092</v>
      </c>
      <c r="I80" s="244"/>
    </row>
    <row r="81" spans="1:9" ht="15" customHeight="1" x14ac:dyDescent="0.2">
      <c r="A81" s="37">
        <v>3293</v>
      </c>
      <c r="B81" s="35" t="s">
        <v>67</v>
      </c>
      <c r="C81" s="201">
        <v>24.4</v>
      </c>
      <c r="D81" s="201"/>
      <c r="E81" s="201">
        <v>0</v>
      </c>
      <c r="H81" s="244">
        <f t="shared" si="15"/>
        <v>0</v>
      </c>
      <c r="I81" s="244"/>
    </row>
    <row r="82" spans="1:9" ht="15" customHeight="1" x14ac:dyDescent="0.2">
      <c r="A82" s="37">
        <v>3294</v>
      </c>
      <c r="B82" s="35" t="s">
        <v>68</v>
      </c>
      <c r="C82" s="201">
        <v>216.36</v>
      </c>
      <c r="D82" s="201"/>
      <c r="E82" s="201">
        <v>188.09</v>
      </c>
      <c r="H82" s="244">
        <f t="shared" si="15"/>
        <v>86.933814013680902</v>
      </c>
      <c r="I82" s="244"/>
    </row>
    <row r="83" spans="1:9" ht="15" customHeight="1" x14ac:dyDescent="0.2">
      <c r="A83" s="37">
        <v>3295</v>
      </c>
      <c r="B83" s="35" t="s">
        <v>53</v>
      </c>
      <c r="C83" s="201">
        <v>2595.25</v>
      </c>
      <c r="D83" s="201"/>
      <c r="E83" s="201">
        <v>2538.5700000000002</v>
      </c>
      <c r="H83" s="244">
        <f t="shared" si="15"/>
        <v>97.816010018302677</v>
      </c>
      <c r="I83" s="244"/>
    </row>
    <row r="84" spans="1:9" ht="15" customHeight="1" x14ac:dyDescent="0.2">
      <c r="A84" s="37">
        <v>3299</v>
      </c>
      <c r="B84" s="35" t="s">
        <v>54</v>
      </c>
      <c r="C84" s="201">
        <v>20330.54</v>
      </c>
      <c r="D84" s="201"/>
      <c r="E84" s="201">
        <v>18415.66</v>
      </c>
      <c r="H84" s="244">
        <f t="shared" si="15"/>
        <v>90.581263458816139</v>
      </c>
      <c r="I84" s="244"/>
    </row>
    <row r="85" spans="1:9" ht="15" customHeight="1" x14ac:dyDescent="0.2">
      <c r="A85" s="293">
        <v>34</v>
      </c>
      <c r="B85" s="297" t="s">
        <v>71</v>
      </c>
      <c r="C85" s="275">
        <f>C86</f>
        <v>856.43999999999994</v>
      </c>
      <c r="D85" s="275">
        <v>846</v>
      </c>
      <c r="E85" s="275">
        <f t="shared" ref="E85" si="26">E86</f>
        <v>952.76</v>
      </c>
      <c r="F85" s="276"/>
      <c r="G85" s="276"/>
      <c r="H85" s="277">
        <f t="shared" si="15"/>
        <v>111.24655550885059</v>
      </c>
      <c r="I85" s="277">
        <f t="shared" si="16"/>
        <v>112.61938534278958</v>
      </c>
    </row>
    <row r="86" spans="1:9" ht="15" customHeight="1" x14ac:dyDescent="0.2">
      <c r="A86" s="26">
        <v>343</v>
      </c>
      <c r="B86" s="36" t="s">
        <v>72</v>
      </c>
      <c r="C86" s="194">
        <f>SUM(C87,C88)</f>
        <v>856.43999999999994</v>
      </c>
      <c r="D86" s="194"/>
      <c r="E86" s="194">
        <f t="shared" ref="E86" si="27">SUM(E87,E88)</f>
        <v>952.76</v>
      </c>
      <c r="H86" s="245">
        <f t="shared" si="15"/>
        <v>111.24655550885059</v>
      </c>
      <c r="I86" s="245"/>
    </row>
    <row r="87" spans="1:9" ht="15" customHeight="1" x14ac:dyDescent="0.2">
      <c r="A87" s="37">
        <v>3431</v>
      </c>
      <c r="B87" s="35" t="s">
        <v>73</v>
      </c>
      <c r="C87" s="201">
        <v>856.39</v>
      </c>
      <c r="D87" s="201"/>
      <c r="E87" s="201">
        <v>952.76</v>
      </c>
      <c r="H87" s="244">
        <f t="shared" si="15"/>
        <v>111.2530505961069</v>
      </c>
      <c r="I87" s="244"/>
    </row>
    <row r="88" spans="1:9" ht="15" customHeight="1" x14ac:dyDescent="0.2">
      <c r="A88" s="37">
        <v>3433</v>
      </c>
      <c r="B88" s="35" t="s">
        <v>74</v>
      </c>
      <c r="C88" s="201">
        <v>0.05</v>
      </c>
      <c r="D88" s="201"/>
      <c r="E88" s="201">
        <v>0</v>
      </c>
      <c r="H88" s="244">
        <f t="shared" si="15"/>
        <v>0</v>
      </c>
      <c r="I88" s="244"/>
    </row>
    <row r="89" spans="1:9" ht="15" customHeight="1" x14ac:dyDescent="0.2">
      <c r="A89" s="293">
        <v>37</v>
      </c>
      <c r="B89" s="274" t="s">
        <v>75</v>
      </c>
      <c r="C89" s="275">
        <f>C90</f>
        <v>28766.720000000001</v>
      </c>
      <c r="D89" s="275">
        <v>32300</v>
      </c>
      <c r="E89" s="275">
        <f t="shared" ref="E89:E90" si="28">E90</f>
        <v>32572.36</v>
      </c>
      <c r="F89" s="276"/>
      <c r="G89" s="276"/>
      <c r="H89" s="277">
        <f t="shared" si="15"/>
        <v>113.22931498620628</v>
      </c>
      <c r="I89" s="277">
        <f t="shared" si="16"/>
        <v>100.84321981424149</v>
      </c>
    </row>
    <row r="90" spans="1:9" ht="15" customHeight="1" x14ac:dyDescent="0.2">
      <c r="A90" s="26">
        <v>372</v>
      </c>
      <c r="B90" s="36" t="s">
        <v>75</v>
      </c>
      <c r="C90" s="194">
        <f>C91</f>
        <v>28766.720000000001</v>
      </c>
      <c r="D90" s="194"/>
      <c r="E90" s="194">
        <f t="shared" si="28"/>
        <v>32572.36</v>
      </c>
      <c r="H90" s="245">
        <f t="shared" si="15"/>
        <v>113.22931498620628</v>
      </c>
      <c r="I90" s="245"/>
    </row>
    <row r="91" spans="1:9" ht="15" customHeight="1" x14ac:dyDescent="0.2">
      <c r="A91" s="37">
        <v>3722</v>
      </c>
      <c r="B91" s="35" t="s">
        <v>75</v>
      </c>
      <c r="C91" s="201">
        <v>28766.720000000001</v>
      </c>
      <c r="D91" s="201"/>
      <c r="E91" s="201">
        <v>32572.36</v>
      </c>
      <c r="H91" s="244">
        <f t="shared" si="15"/>
        <v>113.22931498620628</v>
      </c>
      <c r="I91" s="244"/>
    </row>
    <row r="92" spans="1:9" ht="15" customHeight="1" x14ac:dyDescent="0.2">
      <c r="A92" s="293">
        <v>38</v>
      </c>
      <c r="B92" s="274" t="s">
        <v>157</v>
      </c>
      <c r="C92" s="275">
        <f>C93</f>
        <v>1031.74</v>
      </c>
      <c r="D92" s="275">
        <v>993</v>
      </c>
      <c r="E92" s="275">
        <f t="shared" ref="E92:E93" si="29">E93</f>
        <v>993.46</v>
      </c>
      <c r="F92" s="276"/>
      <c r="G92" s="276"/>
      <c r="H92" s="277">
        <f t="shared" si="15"/>
        <v>96.289762924767871</v>
      </c>
      <c r="I92" s="277">
        <f t="shared" si="16"/>
        <v>100.04632426988923</v>
      </c>
    </row>
    <row r="93" spans="1:9" ht="15" customHeight="1" x14ac:dyDescent="0.2">
      <c r="A93" s="26">
        <v>381</v>
      </c>
      <c r="B93" s="36" t="s">
        <v>102</v>
      </c>
      <c r="C93" s="194">
        <f>C94</f>
        <v>1031.74</v>
      </c>
      <c r="D93" s="194"/>
      <c r="E93" s="194">
        <f t="shared" si="29"/>
        <v>993.46</v>
      </c>
      <c r="H93" s="245">
        <f t="shared" si="15"/>
        <v>96.289762924767871</v>
      </c>
      <c r="I93" s="245"/>
    </row>
    <row r="94" spans="1:9" ht="15" customHeight="1" x14ac:dyDescent="0.2">
      <c r="A94" s="37">
        <v>3812</v>
      </c>
      <c r="B94" s="35" t="s">
        <v>188</v>
      </c>
      <c r="C94" s="201">
        <v>1031.74</v>
      </c>
      <c r="D94" s="201"/>
      <c r="E94" s="201">
        <v>993.46</v>
      </c>
      <c r="H94" s="244">
        <f t="shared" si="15"/>
        <v>96.289762924767871</v>
      </c>
      <c r="I94" s="244"/>
    </row>
    <row r="95" spans="1:9" ht="15" customHeight="1" x14ac:dyDescent="0.2">
      <c r="A95" s="287">
        <v>4</v>
      </c>
      <c r="B95" s="288" t="s">
        <v>76</v>
      </c>
      <c r="C95" s="289">
        <f>SUM(C96,C104)</f>
        <v>18015.16</v>
      </c>
      <c r="D95" s="289">
        <f>D96+D104</f>
        <v>20950</v>
      </c>
      <c r="E95" s="289">
        <f>SUM(E96,E104)</f>
        <v>21490.73</v>
      </c>
      <c r="F95" s="281"/>
      <c r="G95" s="281"/>
      <c r="H95" s="271">
        <f t="shared" si="15"/>
        <v>119.29247367217388</v>
      </c>
      <c r="I95" s="271">
        <f t="shared" si="16"/>
        <v>102.58105011933174</v>
      </c>
    </row>
    <row r="96" spans="1:9" ht="15" customHeight="1" x14ac:dyDescent="0.2">
      <c r="A96" s="293">
        <v>42</v>
      </c>
      <c r="B96" s="274" t="s">
        <v>77</v>
      </c>
      <c r="C96" s="275">
        <f>SUM(C97,C102)</f>
        <v>12890.16</v>
      </c>
      <c r="D96" s="275">
        <v>19950</v>
      </c>
      <c r="E96" s="275">
        <f t="shared" ref="E96:G96" si="30">SUM(E97,E102)</f>
        <v>20490.73</v>
      </c>
      <c r="F96" s="295">
        <f t="shared" si="30"/>
        <v>0</v>
      </c>
      <c r="G96" s="296">
        <f t="shared" si="30"/>
        <v>0</v>
      </c>
      <c r="H96" s="277">
        <f t="shared" si="15"/>
        <v>158.96412457254218</v>
      </c>
      <c r="I96" s="277">
        <f t="shared" si="16"/>
        <v>102.71042606516289</v>
      </c>
    </row>
    <row r="97" spans="1:9" ht="15" customHeight="1" x14ac:dyDescent="0.2">
      <c r="A97" s="26">
        <v>422</v>
      </c>
      <c r="B97" s="36" t="s">
        <v>78</v>
      </c>
      <c r="C97" s="194">
        <f>SUM(C98:C101)</f>
        <v>6235.34</v>
      </c>
      <c r="D97" s="194"/>
      <c r="E97" s="194">
        <f t="shared" ref="E97" si="31">SUM(E98:E101)</f>
        <v>16647</v>
      </c>
      <c r="H97" s="245">
        <f t="shared" si="15"/>
        <v>266.97822412250173</v>
      </c>
      <c r="I97" s="245"/>
    </row>
    <row r="98" spans="1:9" ht="15" customHeight="1" x14ac:dyDescent="0.2">
      <c r="A98" s="37">
        <v>4221</v>
      </c>
      <c r="B98" s="35" t="s">
        <v>79</v>
      </c>
      <c r="C98" s="201">
        <v>2278.1</v>
      </c>
      <c r="D98" s="201"/>
      <c r="E98" s="201">
        <v>7897.5</v>
      </c>
      <c r="H98" s="244">
        <f t="shared" si="15"/>
        <v>346.67047100654054</v>
      </c>
      <c r="I98" s="244"/>
    </row>
    <row r="99" spans="1:9" ht="15" customHeight="1" x14ac:dyDescent="0.2">
      <c r="A99" s="37">
        <v>4222</v>
      </c>
      <c r="B99" s="35" t="s">
        <v>80</v>
      </c>
      <c r="C99" s="201">
        <v>0</v>
      </c>
      <c r="D99" s="201"/>
      <c r="E99" s="201"/>
      <c r="H99" s="244"/>
      <c r="I99" s="244"/>
    </row>
    <row r="100" spans="1:9" ht="15" customHeight="1" x14ac:dyDescent="0.2">
      <c r="A100" s="37">
        <v>4223</v>
      </c>
      <c r="B100" s="35" t="s">
        <v>81</v>
      </c>
      <c r="C100" s="201">
        <v>0</v>
      </c>
      <c r="D100" s="201"/>
      <c r="E100" s="201">
        <v>8749.5</v>
      </c>
      <c r="H100" s="244"/>
      <c r="I100" s="244"/>
    </row>
    <row r="101" spans="1:9" ht="15" customHeight="1" x14ac:dyDescent="0.2">
      <c r="A101" s="37">
        <v>4227</v>
      </c>
      <c r="B101" s="35" t="s">
        <v>82</v>
      </c>
      <c r="C101" s="201">
        <v>3957.24</v>
      </c>
      <c r="D101" s="201"/>
      <c r="E101" s="201">
        <v>0</v>
      </c>
      <c r="H101" s="244">
        <f t="shared" si="15"/>
        <v>0</v>
      </c>
      <c r="I101" s="244"/>
    </row>
    <row r="102" spans="1:9" ht="15" customHeight="1" x14ac:dyDescent="0.2">
      <c r="A102" s="26">
        <v>424</v>
      </c>
      <c r="B102" s="36" t="s">
        <v>83</v>
      </c>
      <c r="C102" s="194">
        <f>C103</f>
        <v>6654.82</v>
      </c>
      <c r="D102" s="194"/>
      <c r="E102" s="194">
        <f t="shared" ref="E102" si="32">E103</f>
        <v>3843.73</v>
      </c>
      <c r="H102" s="245">
        <f t="shared" si="15"/>
        <v>57.758587009115203</v>
      </c>
      <c r="I102" s="245"/>
    </row>
    <row r="103" spans="1:9" ht="15" customHeight="1" x14ac:dyDescent="0.2">
      <c r="A103" s="37">
        <v>4241</v>
      </c>
      <c r="B103" s="35" t="s">
        <v>83</v>
      </c>
      <c r="C103" s="201">
        <v>6654.82</v>
      </c>
      <c r="D103" s="201"/>
      <c r="E103" s="201">
        <v>3843.73</v>
      </c>
      <c r="H103" s="244">
        <f t="shared" si="15"/>
        <v>57.758587009115203</v>
      </c>
      <c r="I103" s="244"/>
    </row>
    <row r="104" spans="1:9" ht="15" customHeight="1" x14ac:dyDescent="0.2">
      <c r="A104" s="293">
        <v>45</v>
      </c>
      <c r="B104" s="274" t="s">
        <v>201</v>
      </c>
      <c r="C104" s="275">
        <f>C105</f>
        <v>5125</v>
      </c>
      <c r="D104" s="275">
        <v>1000</v>
      </c>
      <c r="E104" s="275">
        <f t="shared" ref="E104" si="33">E105</f>
        <v>1000</v>
      </c>
      <c r="F104" s="276"/>
      <c r="G104" s="276"/>
      <c r="H104" s="277">
        <f t="shared" si="15"/>
        <v>19.512195121951219</v>
      </c>
      <c r="I104" s="277">
        <f t="shared" si="16"/>
        <v>100</v>
      </c>
    </row>
    <row r="105" spans="1:9" ht="15" customHeight="1" x14ac:dyDescent="0.2">
      <c r="A105" s="26">
        <v>451</v>
      </c>
      <c r="B105" s="36" t="s">
        <v>202</v>
      </c>
      <c r="C105" s="194">
        <f>SUM(C106)</f>
        <v>5125</v>
      </c>
      <c r="D105" s="194"/>
      <c r="E105" s="194">
        <f t="shared" ref="E105" si="34">SUM(E106)</f>
        <v>1000</v>
      </c>
      <c r="H105" s="245">
        <f t="shared" si="15"/>
        <v>19.512195121951219</v>
      </c>
      <c r="I105" s="245"/>
    </row>
    <row r="106" spans="1:9" ht="15" customHeight="1" x14ac:dyDescent="0.2">
      <c r="A106" s="37">
        <v>4511</v>
      </c>
      <c r="B106" s="57" t="s">
        <v>202</v>
      </c>
      <c r="C106" s="201">
        <v>5125</v>
      </c>
      <c r="D106" s="201"/>
      <c r="E106" s="201">
        <v>1000</v>
      </c>
      <c r="H106" s="244">
        <f t="shared" si="15"/>
        <v>19.512195121951219</v>
      </c>
      <c r="I106" s="244"/>
    </row>
    <row r="107" spans="1:9" ht="15" customHeight="1" x14ac:dyDescent="0.2">
      <c r="A107" s="57"/>
      <c r="B107" s="236" t="s">
        <v>203</v>
      </c>
      <c r="C107" s="237">
        <f>SUM(C95,C45)</f>
        <v>2183781.6800000006</v>
      </c>
      <c r="D107" s="237">
        <f>SUM(D95,D45)</f>
        <v>2653127.04</v>
      </c>
      <c r="E107" s="237">
        <f>SUM(E95,E45)</f>
        <v>2656163.4499999997</v>
      </c>
      <c r="H107" s="244">
        <f t="shared" si="15"/>
        <v>121.63136426714591</v>
      </c>
      <c r="I107" s="244">
        <f t="shared" si="16"/>
        <v>100.11444646088262</v>
      </c>
    </row>
    <row r="108" spans="1:9" ht="15.75" customHeight="1" x14ac:dyDescent="0.2">
      <c r="A108" s="335" t="s">
        <v>249</v>
      </c>
      <c r="B108" s="336"/>
      <c r="C108" s="336"/>
      <c r="D108" s="336"/>
      <c r="E108" s="336"/>
      <c r="H108" s="244"/>
      <c r="I108" s="244"/>
    </row>
    <row r="109" spans="1:9" ht="15.75" customHeight="1" x14ac:dyDescent="0.2">
      <c r="A109" s="54">
        <v>92</v>
      </c>
      <c r="B109" s="55" t="s">
        <v>196</v>
      </c>
      <c r="C109" s="198">
        <f>C110</f>
        <v>0</v>
      </c>
      <c r="D109" s="198">
        <f t="shared" ref="D109:E109" si="35">D110</f>
        <v>0</v>
      </c>
      <c r="E109" s="198">
        <f t="shared" si="35"/>
        <v>26606.34</v>
      </c>
      <c r="H109" s="273"/>
      <c r="I109" s="273"/>
    </row>
    <row r="110" spans="1:9" ht="15.75" customHeight="1" x14ac:dyDescent="0.2">
      <c r="A110" s="30">
        <v>922</v>
      </c>
      <c r="B110" s="31" t="s">
        <v>197</v>
      </c>
      <c r="C110" s="197">
        <f>C114</f>
        <v>0</v>
      </c>
      <c r="D110" s="197">
        <f>D114</f>
        <v>0</v>
      </c>
      <c r="E110" s="197">
        <f>E111</f>
        <v>26606.34</v>
      </c>
      <c r="F110" s="32">
        <f>F114</f>
        <v>0</v>
      </c>
      <c r="G110" s="216">
        <f>G114</f>
        <v>0</v>
      </c>
      <c r="H110" s="245"/>
      <c r="I110" s="245"/>
    </row>
    <row r="111" spans="1:9" ht="15.75" customHeight="1" x14ac:dyDescent="0.2">
      <c r="A111" s="232">
        <v>9222</v>
      </c>
      <c r="B111" s="57" t="s">
        <v>250</v>
      </c>
      <c r="C111" s="201">
        <v>0</v>
      </c>
      <c r="D111" s="201">
        <v>0</v>
      </c>
      <c r="E111" s="201">
        <f>SUM(E112:E114)</f>
        <v>26606.34</v>
      </c>
      <c r="F111" s="251"/>
      <c r="G111" s="251"/>
      <c r="H111" s="252"/>
      <c r="I111" s="252"/>
    </row>
    <row r="112" spans="1:9" ht="15.75" customHeight="1" x14ac:dyDescent="0.2">
      <c r="A112" s="249"/>
      <c r="B112" s="250" t="s">
        <v>240</v>
      </c>
      <c r="C112" s="191"/>
      <c r="D112" s="191"/>
      <c r="E112" s="191">
        <v>454.49</v>
      </c>
      <c r="F112" s="251"/>
      <c r="G112" s="251"/>
      <c r="H112" s="252"/>
      <c r="I112" s="252"/>
    </row>
    <row r="113" spans="1:9" ht="15.75" customHeight="1" x14ac:dyDescent="0.2">
      <c r="A113" s="249"/>
      <c r="B113" s="250" t="s">
        <v>256</v>
      </c>
      <c r="C113" s="191"/>
      <c r="D113" s="191"/>
      <c r="E113" s="191">
        <v>7489.47</v>
      </c>
      <c r="F113" s="251"/>
      <c r="G113" s="251"/>
      <c r="H113" s="252"/>
      <c r="I113" s="252"/>
    </row>
    <row r="114" spans="1:9" ht="15.75" customHeight="1" x14ac:dyDescent="0.2">
      <c r="A114" s="232"/>
      <c r="B114" s="57" t="s">
        <v>257</v>
      </c>
      <c r="C114" s="201"/>
      <c r="D114" s="201"/>
      <c r="E114" s="201">
        <v>18662.38</v>
      </c>
      <c r="H114" s="244"/>
      <c r="I114" s="244"/>
    </row>
    <row r="115" spans="1:9" ht="15.75" customHeight="1" x14ac:dyDescent="0.2">
      <c r="A115" s="233"/>
      <c r="B115" s="233" t="s">
        <v>251</v>
      </c>
      <c r="C115" s="234">
        <f t="shared" ref="C115:D115" si="36">SUM(C107,C109)</f>
        <v>2183781.6800000006</v>
      </c>
      <c r="D115" s="234">
        <f t="shared" si="36"/>
        <v>2653127.04</v>
      </c>
      <c r="E115" s="234">
        <f>SUM(E107,E109)</f>
        <v>2682769.7899999996</v>
      </c>
      <c r="F115" s="278"/>
      <c r="G115" s="278"/>
      <c r="H115" s="279">
        <f t="shared" ref="H115" si="37">E115/C115*100</f>
        <v>122.84972506958658</v>
      </c>
      <c r="I115" s="279">
        <f t="shared" ref="I115" si="38">E115/D115*100</f>
        <v>101.11727593715226</v>
      </c>
    </row>
    <row r="116" spans="1:9" ht="15.75" customHeight="1" x14ac:dyDescent="0.2"/>
    <row r="117" spans="1:9" ht="15.75" customHeight="1" x14ac:dyDescent="0.2"/>
    <row r="118" spans="1:9" ht="15.75" customHeight="1" x14ac:dyDescent="0.2"/>
    <row r="119" spans="1:9" ht="15.75" customHeight="1" x14ac:dyDescent="0.2"/>
    <row r="120" spans="1:9" ht="15.75" customHeight="1" x14ac:dyDescent="0.2"/>
    <row r="121" spans="1:9" ht="15.75" customHeight="1" x14ac:dyDescent="0.2"/>
    <row r="122" spans="1:9" ht="15.75" customHeight="1" x14ac:dyDescent="0.2"/>
    <row r="123" spans="1:9" ht="21.75" customHeight="1" x14ac:dyDescent="0.2"/>
    <row r="124" spans="1:9" ht="15.75" customHeight="1" x14ac:dyDescent="0.2"/>
    <row r="125" spans="1:9" ht="15.75" customHeight="1" x14ac:dyDescent="0.2"/>
    <row r="126" spans="1:9" ht="22.5" customHeight="1" x14ac:dyDescent="0.2"/>
    <row r="127" spans="1:9" ht="15.75" customHeight="1" x14ac:dyDescent="0.2"/>
    <row r="128" spans="1:9" ht="24" customHeight="1" x14ac:dyDescent="0.2"/>
    <row r="129" ht="15.75" customHeight="1" x14ac:dyDescent="0.2"/>
    <row r="130" ht="24" customHeight="1" x14ac:dyDescent="0.2"/>
    <row r="131" ht="20.25" customHeight="1" x14ac:dyDescent="0.2"/>
    <row r="132" ht="29.25" customHeight="1" x14ac:dyDescent="0.2"/>
    <row r="133" ht="29.2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21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23.2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27.75" customHeight="1" x14ac:dyDescent="0.2"/>
    <row r="157" ht="30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2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9">
    <mergeCell ref="B1:E1"/>
    <mergeCell ref="A40:E40"/>
    <mergeCell ref="A34:E34"/>
    <mergeCell ref="A108:E108"/>
    <mergeCell ref="A2:I2"/>
    <mergeCell ref="A3:I3"/>
    <mergeCell ref="A4:I4"/>
    <mergeCell ref="A6:I6"/>
    <mergeCell ref="A41:E41"/>
  </mergeCells>
  <pageMargins left="0.51181102362204722" right="0.51181102362204722" top="0.55118110236220474" bottom="0.55118110236220474" header="0.51181102362204722" footer="0.51181102362204722"/>
  <pageSetup paperSize="9" scale="91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2"/>
  <sheetViews>
    <sheetView zoomScale="95" zoomScaleNormal="95" workbookViewId="0">
      <selection activeCell="H10" sqref="H10"/>
    </sheetView>
  </sheetViews>
  <sheetFormatPr defaultColWidth="14.42578125" defaultRowHeight="15" x14ac:dyDescent="0.25"/>
  <cols>
    <col min="1" max="1" width="45.28515625" style="1" customWidth="1"/>
    <col min="2" max="3" width="25.28515625" style="1" customWidth="1"/>
    <col min="4" max="4" width="18.42578125" style="1" customWidth="1"/>
    <col min="5" max="24" width="8.7109375" style="1" customWidth="1"/>
  </cols>
  <sheetData>
    <row r="1" spans="1:24" ht="42" customHeight="1" x14ac:dyDescent="0.25">
      <c r="A1" s="338" t="s">
        <v>252</v>
      </c>
      <c r="B1" s="338"/>
      <c r="C1" s="338"/>
      <c r="D1" s="338"/>
      <c r="E1" s="338"/>
      <c r="F1" s="338"/>
    </row>
    <row r="2" spans="1:24" ht="18" customHeight="1" x14ac:dyDescent="0.25">
      <c r="A2" s="2"/>
      <c r="B2" s="2"/>
      <c r="C2" s="2"/>
      <c r="D2" s="2"/>
    </row>
    <row r="3" spans="1:24" ht="15" customHeight="1" x14ac:dyDescent="0.25">
      <c r="A3" s="338" t="s">
        <v>0</v>
      </c>
      <c r="B3" s="338"/>
      <c r="C3" s="338"/>
      <c r="D3" s="338"/>
      <c r="E3" s="338"/>
      <c r="F3" s="338"/>
    </row>
    <row r="4" spans="1:24" ht="18" x14ac:dyDescent="0.25">
      <c r="A4" s="2"/>
      <c r="B4" s="2"/>
      <c r="C4" s="2"/>
      <c r="D4" s="2"/>
    </row>
    <row r="5" spans="1:24" ht="18" customHeight="1" x14ac:dyDescent="0.25">
      <c r="A5" s="338" t="s">
        <v>14</v>
      </c>
      <c r="B5" s="338"/>
      <c r="C5" s="338"/>
      <c r="D5" s="338"/>
      <c r="E5" s="338"/>
      <c r="F5" s="338"/>
    </row>
    <row r="6" spans="1:24" ht="18" x14ac:dyDescent="0.25">
      <c r="A6" s="2"/>
      <c r="B6" s="2"/>
      <c r="C6" s="2"/>
      <c r="D6" s="2"/>
    </row>
    <row r="7" spans="1:24" ht="15" customHeight="1" x14ac:dyDescent="0.25">
      <c r="A7" s="338" t="s">
        <v>84</v>
      </c>
      <c r="B7" s="338"/>
      <c r="C7" s="338"/>
      <c r="D7" s="338"/>
      <c r="E7" s="338"/>
      <c r="F7" s="338"/>
    </row>
    <row r="8" spans="1:24" ht="18" x14ac:dyDescent="0.25">
      <c r="A8" s="2"/>
      <c r="B8" s="2"/>
      <c r="C8" s="2"/>
      <c r="D8" s="2"/>
    </row>
    <row r="9" spans="1:24" ht="21" customHeight="1" x14ac:dyDescent="0.25">
      <c r="A9" s="4" t="s">
        <v>85</v>
      </c>
      <c r="B9" s="5" t="s">
        <v>190</v>
      </c>
      <c r="C9" s="4" t="s">
        <v>189</v>
      </c>
      <c r="D9" s="4" t="s">
        <v>235</v>
      </c>
      <c r="E9" s="302" t="s">
        <v>238</v>
      </c>
      <c r="F9" s="302" t="s">
        <v>239</v>
      </c>
    </row>
    <row r="10" spans="1:24" ht="21" customHeight="1" x14ac:dyDescent="0.25">
      <c r="A10" s="4">
        <v>1</v>
      </c>
      <c r="B10" s="5">
        <v>2</v>
      </c>
      <c r="C10" s="5">
        <v>3</v>
      </c>
      <c r="D10" s="5">
        <v>4</v>
      </c>
      <c r="E10" s="302">
        <v>5</v>
      </c>
      <c r="F10" s="302">
        <v>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5.75" customHeight="1" x14ac:dyDescent="0.25">
      <c r="A11" s="305" t="s">
        <v>86</v>
      </c>
      <c r="B11" s="306">
        <f>SUM(B12,B16)</f>
        <v>2183781.6800000002</v>
      </c>
      <c r="C11" s="306">
        <f t="shared" ref="C11" si="0">SUM(C12,C16)</f>
        <v>2653127.04</v>
      </c>
      <c r="D11" s="306">
        <f t="shared" ref="D11" si="1">SUM(D12,D16)</f>
        <v>2656163.4499999997</v>
      </c>
      <c r="E11" s="307">
        <f>D11/B11*100</f>
        <v>121.63136426714595</v>
      </c>
      <c r="F11" s="307">
        <f>D11/C11*100</f>
        <v>100.11444646088262</v>
      </c>
    </row>
    <row r="12" spans="1:24" ht="15.75" customHeight="1" x14ac:dyDescent="0.25">
      <c r="A12" s="6" t="s">
        <v>87</v>
      </c>
      <c r="B12" s="61">
        <f>SUM(B13:B15)</f>
        <v>2183781.6800000002</v>
      </c>
      <c r="C12" s="61">
        <f>SUM(C13:C15)</f>
        <v>2653127.04</v>
      </c>
      <c r="D12" s="61">
        <f t="shared" ref="D12" si="2">SUM(D13:D15)</f>
        <v>2656163.4499999997</v>
      </c>
      <c r="E12" s="303">
        <f t="shared" ref="E12:E15" si="3">D12/B12*100</f>
        <v>121.63136426714595</v>
      </c>
      <c r="F12" s="303">
        <f t="shared" ref="F12:F15" si="4">D12/C12*100</f>
        <v>100.11444646088262</v>
      </c>
    </row>
    <row r="13" spans="1:24" x14ac:dyDescent="0.25">
      <c r="A13" s="10" t="s">
        <v>88</v>
      </c>
      <c r="B13" s="60">
        <v>2054974.79</v>
      </c>
      <c r="C13" s="60">
        <v>2502394.04</v>
      </c>
      <c r="D13" s="60">
        <v>2506845.21</v>
      </c>
      <c r="E13" s="304">
        <f t="shared" si="3"/>
        <v>121.98909797818006</v>
      </c>
      <c r="F13" s="304">
        <f t="shared" si="4"/>
        <v>100.17787646265333</v>
      </c>
    </row>
    <row r="14" spans="1:24" x14ac:dyDescent="0.25">
      <c r="A14" s="10" t="s">
        <v>206</v>
      </c>
      <c r="B14" s="59">
        <v>127775.15</v>
      </c>
      <c r="C14" s="60">
        <v>149740</v>
      </c>
      <c r="D14" s="60">
        <v>148324.78</v>
      </c>
      <c r="E14" s="304">
        <f t="shared" si="3"/>
        <v>116.08264987362567</v>
      </c>
      <c r="F14" s="304">
        <f t="shared" si="4"/>
        <v>99.054881795111527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x14ac:dyDescent="0.25">
      <c r="A15" s="10" t="s">
        <v>207</v>
      </c>
      <c r="B15" s="59">
        <v>1031.74</v>
      </c>
      <c r="C15" s="60">
        <v>993</v>
      </c>
      <c r="D15" s="60">
        <v>993.46</v>
      </c>
      <c r="E15" s="304">
        <f t="shared" si="3"/>
        <v>96.289762924767871</v>
      </c>
      <c r="F15" s="304">
        <f t="shared" si="4"/>
        <v>100.04632426988923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x14ac:dyDescent="0.25">
      <c r="A16" s="6" t="s">
        <v>89</v>
      </c>
      <c r="B16" s="59"/>
      <c r="C16" s="60"/>
      <c r="D16" s="60"/>
      <c r="E16" s="300"/>
      <c r="F16" s="300"/>
    </row>
    <row r="17" spans="1:6" ht="25.5" x14ac:dyDescent="0.25">
      <c r="A17" s="13" t="s">
        <v>90</v>
      </c>
      <c r="B17" s="8"/>
      <c r="C17" s="9"/>
      <c r="D17" s="9"/>
      <c r="E17" s="301"/>
      <c r="F17" s="301"/>
    </row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4">
    <mergeCell ref="A1:F1"/>
    <mergeCell ref="A3:F3"/>
    <mergeCell ref="A5:F5"/>
    <mergeCell ref="A7:F7"/>
  </mergeCells>
  <pageMargins left="0.7" right="0.7" top="0.75" bottom="0.75" header="0.511811023622047" footer="0.511811023622047"/>
  <pageSetup paperSize="9" scale="9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zoomScale="95" zoomScaleNormal="95" workbookViewId="0">
      <selection activeCell="A3" sqref="A3:I3"/>
    </sheetView>
  </sheetViews>
  <sheetFormatPr defaultColWidth="14.42578125" defaultRowHeight="15" x14ac:dyDescent="0.25"/>
  <cols>
    <col min="1" max="1" width="7.42578125" style="1" customWidth="1"/>
    <col min="2" max="2" width="8.42578125" style="1" customWidth="1"/>
    <col min="3" max="3" width="5.42578125" style="1" customWidth="1"/>
    <col min="4" max="9" width="25.28515625" style="1" customWidth="1"/>
    <col min="10" max="26" width="8.7109375" style="1" customWidth="1"/>
  </cols>
  <sheetData>
    <row r="1" spans="1:9" ht="42" customHeight="1" x14ac:dyDescent="0.25">
      <c r="A1" s="338" t="s">
        <v>193</v>
      </c>
      <c r="B1" s="338"/>
      <c r="C1" s="338"/>
      <c r="D1" s="338"/>
      <c r="E1" s="338"/>
      <c r="F1" s="338"/>
      <c r="G1" s="338"/>
      <c r="H1" s="338"/>
      <c r="I1" s="338"/>
    </row>
    <row r="2" spans="1:9" ht="18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338" t="s">
        <v>0</v>
      </c>
      <c r="B3" s="338"/>
      <c r="C3" s="338"/>
      <c r="D3" s="338"/>
      <c r="E3" s="338"/>
      <c r="F3" s="338"/>
      <c r="G3" s="338"/>
      <c r="H3" s="338"/>
      <c r="I3" s="338"/>
    </row>
    <row r="4" spans="1:9" ht="18" x14ac:dyDescent="0.25">
      <c r="A4" s="2"/>
      <c r="B4" s="2"/>
      <c r="C4" s="2"/>
      <c r="D4" s="2"/>
      <c r="E4" s="2"/>
      <c r="F4" s="2"/>
      <c r="G4" s="2"/>
      <c r="H4" s="3"/>
      <c r="I4" s="3"/>
    </row>
    <row r="5" spans="1:9" ht="18" customHeight="1" x14ac:dyDescent="0.25">
      <c r="A5" s="338" t="s">
        <v>91</v>
      </c>
      <c r="B5" s="338"/>
      <c r="C5" s="338"/>
      <c r="D5" s="338"/>
      <c r="E5" s="338"/>
      <c r="F5" s="338"/>
      <c r="G5" s="338"/>
      <c r="H5" s="338"/>
      <c r="I5" s="338"/>
    </row>
    <row r="6" spans="1:9" ht="18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ht="25.5" x14ac:dyDescent="0.25">
      <c r="A7" s="4" t="s">
        <v>15</v>
      </c>
      <c r="B7" s="5" t="s">
        <v>16</v>
      </c>
      <c r="C7" s="5" t="s">
        <v>17</v>
      </c>
      <c r="D7" s="5" t="s">
        <v>92</v>
      </c>
      <c r="E7" s="5" t="s">
        <v>9</v>
      </c>
      <c r="F7" s="4" t="s">
        <v>10</v>
      </c>
      <c r="G7" s="4" t="s">
        <v>1</v>
      </c>
      <c r="H7" s="4" t="s">
        <v>2</v>
      </c>
      <c r="I7" s="4" t="s">
        <v>3</v>
      </c>
    </row>
    <row r="8" spans="1:9" ht="25.5" x14ac:dyDescent="0.25">
      <c r="A8" s="6">
        <v>8</v>
      </c>
      <c r="B8" s="6"/>
      <c r="C8" s="6"/>
      <c r="D8" s="6" t="s">
        <v>93</v>
      </c>
      <c r="E8" s="8"/>
      <c r="F8" s="9"/>
      <c r="G8" s="9"/>
      <c r="H8" s="9"/>
      <c r="I8" s="9"/>
    </row>
    <row r="9" spans="1:9" x14ac:dyDescent="0.25">
      <c r="A9" s="6"/>
      <c r="B9" s="7">
        <v>84</v>
      </c>
      <c r="C9" s="7"/>
      <c r="D9" s="7" t="s">
        <v>94</v>
      </c>
      <c r="E9" s="8"/>
      <c r="F9" s="9"/>
      <c r="G9" s="9"/>
      <c r="H9" s="9"/>
      <c r="I9" s="9"/>
    </row>
    <row r="10" spans="1:9" ht="25.5" x14ac:dyDescent="0.25">
      <c r="A10" s="10"/>
      <c r="B10" s="10"/>
      <c r="C10" s="11">
        <v>81</v>
      </c>
      <c r="D10" s="13" t="s">
        <v>95</v>
      </c>
      <c r="E10" s="8"/>
      <c r="F10" s="9"/>
      <c r="G10" s="9"/>
      <c r="H10" s="9"/>
      <c r="I10" s="9"/>
    </row>
    <row r="11" spans="1:9" ht="25.5" x14ac:dyDescent="0.25">
      <c r="A11" s="15">
        <v>5</v>
      </c>
      <c r="B11" s="15"/>
      <c r="C11" s="15"/>
      <c r="D11" s="16" t="s">
        <v>96</v>
      </c>
      <c r="E11" s="8"/>
      <c r="F11" s="9"/>
      <c r="G11" s="9"/>
      <c r="H11" s="9"/>
      <c r="I11" s="9"/>
    </row>
    <row r="12" spans="1:9" ht="25.5" x14ac:dyDescent="0.25">
      <c r="A12" s="7"/>
      <c r="B12" s="7">
        <v>54</v>
      </c>
      <c r="C12" s="7"/>
      <c r="D12" s="17" t="s">
        <v>97</v>
      </c>
      <c r="E12" s="8"/>
      <c r="F12" s="9"/>
      <c r="G12" s="9"/>
      <c r="H12" s="9"/>
      <c r="I12" s="14"/>
    </row>
    <row r="13" spans="1:9" x14ac:dyDescent="0.25">
      <c r="A13" s="7"/>
      <c r="B13" s="7"/>
      <c r="C13" s="11">
        <v>11</v>
      </c>
      <c r="D13" s="11" t="s">
        <v>28</v>
      </c>
      <c r="E13" s="8"/>
      <c r="F13" s="9"/>
      <c r="G13" s="9"/>
      <c r="H13" s="9"/>
      <c r="I13" s="14"/>
    </row>
    <row r="14" spans="1:9" x14ac:dyDescent="0.25">
      <c r="A14" s="7"/>
      <c r="B14" s="7"/>
      <c r="C14" s="11">
        <v>31</v>
      </c>
      <c r="D14" s="11" t="s">
        <v>25</v>
      </c>
      <c r="E14" s="8"/>
      <c r="F14" s="9"/>
      <c r="G14" s="9"/>
      <c r="H14" s="9"/>
      <c r="I14" s="1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I1"/>
    <mergeCell ref="A3:I3"/>
    <mergeCell ref="A5:I5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A10" workbookViewId="0">
      <selection activeCell="J6" sqref="J6"/>
    </sheetView>
  </sheetViews>
  <sheetFormatPr defaultRowHeight="15" x14ac:dyDescent="0.25"/>
  <cols>
    <col min="1" max="1" width="26" customWidth="1"/>
    <col min="2" max="2" width="17.5703125" customWidth="1"/>
    <col min="3" max="3" width="17.28515625" customWidth="1"/>
    <col min="4" max="4" width="17.7109375" customWidth="1"/>
    <col min="5" max="5" width="8.42578125" customWidth="1"/>
    <col min="6" max="6" width="6.85546875" customWidth="1"/>
  </cols>
  <sheetData>
    <row r="1" spans="1:6" x14ac:dyDescent="0.25">
      <c r="A1" s="340" t="s">
        <v>14</v>
      </c>
      <c r="B1" s="340"/>
      <c r="C1" s="340"/>
      <c r="D1" s="340"/>
      <c r="E1" s="58"/>
    </row>
    <row r="2" spans="1:6" x14ac:dyDescent="0.25">
      <c r="A2" s="97"/>
      <c r="B2" s="97"/>
      <c r="C2" s="97"/>
      <c r="D2" s="97"/>
      <c r="E2" s="58"/>
    </row>
    <row r="3" spans="1:6" x14ac:dyDescent="0.25">
      <c r="A3" s="340" t="s">
        <v>161</v>
      </c>
      <c r="B3" s="340"/>
      <c r="C3" s="340"/>
      <c r="D3" s="340"/>
      <c r="E3" s="58"/>
    </row>
    <row r="4" spans="1:6" x14ac:dyDescent="0.25">
      <c r="A4" s="97"/>
      <c r="B4" s="97"/>
      <c r="C4" s="97"/>
      <c r="D4" s="97"/>
      <c r="E4" s="58"/>
    </row>
    <row r="5" spans="1:6" ht="36" x14ac:dyDescent="0.25">
      <c r="A5" s="86" t="s">
        <v>162</v>
      </c>
      <c r="B5" s="87" t="s">
        <v>190</v>
      </c>
      <c r="C5" s="86" t="s">
        <v>189</v>
      </c>
      <c r="D5" s="86" t="s">
        <v>235</v>
      </c>
      <c r="E5" s="231" t="s">
        <v>238</v>
      </c>
      <c r="F5" s="231" t="s">
        <v>239</v>
      </c>
    </row>
    <row r="6" spans="1:6" x14ac:dyDescent="0.25">
      <c r="A6" s="86">
        <v>1</v>
      </c>
      <c r="B6" s="87">
        <v>2</v>
      </c>
      <c r="C6" s="87">
        <v>3</v>
      </c>
      <c r="D6" s="87">
        <v>4</v>
      </c>
      <c r="E6" s="298">
        <v>5</v>
      </c>
      <c r="F6" s="298">
        <v>6</v>
      </c>
    </row>
    <row r="7" spans="1:6" ht="15" customHeight="1" x14ac:dyDescent="0.25">
      <c r="A7" s="88" t="s">
        <v>4</v>
      </c>
      <c r="B7" s="204">
        <f>SUM(B8,B10,B12,B15,B18)</f>
        <v>2143498.12</v>
      </c>
      <c r="C7" s="204">
        <f>SUM(C8,C10,C12,C15,C18)</f>
        <v>2654634</v>
      </c>
      <c r="D7" s="204">
        <f>SUM(D8,D10,D12,D15,D18)</f>
        <v>2660964.7499999995</v>
      </c>
      <c r="E7" s="248">
        <f>D7/B7*100</f>
        <v>124.14122154676765</v>
      </c>
      <c r="F7" s="248">
        <f>D7/C7*100</f>
        <v>100.23847920278274</v>
      </c>
    </row>
    <row r="8" spans="1:6" ht="15" customHeight="1" x14ac:dyDescent="0.25">
      <c r="A8" s="89" t="s">
        <v>163</v>
      </c>
      <c r="B8" s="98">
        <f>B9</f>
        <v>5962.94</v>
      </c>
      <c r="C8" s="98">
        <f t="shared" ref="C8:D8" si="0">C9</f>
        <v>15598</v>
      </c>
      <c r="D8" s="98">
        <f t="shared" si="0"/>
        <v>13958.1</v>
      </c>
      <c r="E8" s="248">
        <f>D8/B8*100</f>
        <v>234.0808393175179</v>
      </c>
      <c r="F8" s="248">
        <f t="shared" ref="F8:F19" si="1">D8/C8*100</f>
        <v>89.48647262469548</v>
      </c>
    </row>
    <row r="9" spans="1:6" ht="15" customHeight="1" x14ac:dyDescent="0.25">
      <c r="A9" s="91" t="s">
        <v>164</v>
      </c>
      <c r="B9" s="93">
        <v>5962.94</v>
      </c>
      <c r="C9" s="93">
        <v>15598</v>
      </c>
      <c r="D9" s="93">
        <v>13958.1</v>
      </c>
      <c r="E9" s="248">
        <f>D9/B9*100</f>
        <v>234.0808393175179</v>
      </c>
      <c r="F9" s="248">
        <f t="shared" si="1"/>
        <v>89.48647262469548</v>
      </c>
    </row>
    <row r="10" spans="1:6" ht="15" customHeight="1" x14ac:dyDescent="0.25">
      <c r="A10" s="89" t="s">
        <v>170</v>
      </c>
      <c r="B10" s="94">
        <f>B11</f>
        <v>3183.44</v>
      </c>
      <c r="C10" s="94">
        <f t="shared" ref="C10:D10" si="2">C11</f>
        <v>3316</v>
      </c>
      <c r="D10" s="94">
        <f t="shared" si="2"/>
        <v>3181.34</v>
      </c>
      <c r="E10" s="248">
        <f t="shared" ref="E10:E19" si="3">D10/B10*100</f>
        <v>99.934033624004229</v>
      </c>
      <c r="F10" s="248">
        <f t="shared" si="1"/>
        <v>95.939083232810617</v>
      </c>
    </row>
    <row r="11" spans="1:6" ht="15" customHeight="1" x14ac:dyDescent="0.25">
      <c r="A11" s="91" t="s">
        <v>171</v>
      </c>
      <c r="B11" s="92">
        <v>3183.44</v>
      </c>
      <c r="C11" s="93">
        <v>3316</v>
      </c>
      <c r="D11" s="93">
        <v>3181.34</v>
      </c>
      <c r="E11" s="248">
        <f t="shared" si="3"/>
        <v>99.934033624004229</v>
      </c>
      <c r="F11" s="248">
        <f t="shared" si="1"/>
        <v>95.939083232810617</v>
      </c>
    </row>
    <row r="12" spans="1:6" ht="15" customHeight="1" x14ac:dyDescent="0.25">
      <c r="A12" s="95" t="s">
        <v>165</v>
      </c>
      <c r="B12" s="90">
        <f>SUM(B13:B14)</f>
        <v>107695.06</v>
      </c>
      <c r="C12" s="90">
        <f t="shared" ref="C12" si="4">SUM(C13:C14)</f>
        <v>131125</v>
      </c>
      <c r="D12" s="90">
        <f t="shared" ref="D12" si="5">SUM(D13:D14)</f>
        <v>130938.15000000001</v>
      </c>
      <c r="E12" s="248">
        <f t="shared" si="3"/>
        <v>121.58231770333757</v>
      </c>
      <c r="F12" s="248">
        <f t="shared" si="1"/>
        <v>99.857502383222112</v>
      </c>
    </row>
    <row r="13" spans="1:6" ht="22.5" customHeight="1" x14ac:dyDescent="0.25">
      <c r="A13" s="96" t="s">
        <v>166</v>
      </c>
      <c r="B13" s="92">
        <v>18541.73</v>
      </c>
      <c r="C13" s="93">
        <v>14425</v>
      </c>
      <c r="D13" s="93">
        <v>14931.6</v>
      </c>
      <c r="E13" s="248">
        <f t="shared" si="3"/>
        <v>80.529702460342151</v>
      </c>
      <c r="F13" s="248">
        <f t="shared" si="1"/>
        <v>103.51195840554593</v>
      </c>
    </row>
    <row r="14" spans="1:6" ht="15" customHeight="1" x14ac:dyDescent="0.25">
      <c r="A14" s="91" t="s">
        <v>184</v>
      </c>
      <c r="B14" s="92">
        <v>89153.33</v>
      </c>
      <c r="C14" s="93">
        <v>116700</v>
      </c>
      <c r="D14" s="93">
        <v>116006.55</v>
      </c>
      <c r="E14" s="248">
        <f t="shared" si="3"/>
        <v>130.12026583864002</v>
      </c>
      <c r="F14" s="248">
        <f t="shared" si="1"/>
        <v>99.40578406169665</v>
      </c>
    </row>
    <row r="15" spans="1:6" ht="15" customHeight="1" x14ac:dyDescent="0.25">
      <c r="A15" s="88" t="s">
        <v>167</v>
      </c>
      <c r="B15" s="90">
        <f>SUM(B16:B17)</f>
        <v>2017494.8800000001</v>
      </c>
      <c r="C15" s="90">
        <f t="shared" ref="C15" si="6">SUM(C16:C17)</f>
        <v>2502575</v>
      </c>
      <c r="D15" s="90">
        <f t="shared" ref="D15" si="7">SUM(D16:D17)</f>
        <v>2510332.1599999997</v>
      </c>
      <c r="E15" s="248">
        <f t="shared" si="3"/>
        <v>124.42817996147775</v>
      </c>
      <c r="F15" s="248">
        <f t="shared" si="1"/>
        <v>100.30996713385211</v>
      </c>
    </row>
    <row r="16" spans="1:6" ht="18" customHeight="1" x14ac:dyDescent="0.25">
      <c r="A16" s="91" t="s">
        <v>185</v>
      </c>
      <c r="B16" s="92">
        <v>30032.6</v>
      </c>
      <c r="C16" s="93">
        <v>46760</v>
      </c>
      <c r="D16" s="93">
        <v>47610.879999999997</v>
      </c>
      <c r="E16" s="248">
        <f t="shared" si="3"/>
        <v>158.53066334583085</v>
      </c>
      <c r="F16" s="248">
        <f t="shared" si="1"/>
        <v>101.81967493584258</v>
      </c>
    </row>
    <row r="17" spans="1:6" ht="15" customHeight="1" x14ac:dyDescent="0.25">
      <c r="A17" s="91" t="s">
        <v>168</v>
      </c>
      <c r="B17" s="92">
        <v>1987462.28</v>
      </c>
      <c r="C17" s="93">
        <v>2455815</v>
      </c>
      <c r="D17" s="93">
        <v>2462721.2799999998</v>
      </c>
      <c r="E17" s="248">
        <f t="shared" si="3"/>
        <v>123.9128563486498</v>
      </c>
      <c r="F17" s="248">
        <f t="shared" si="1"/>
        <v>100.28122150894916</v>
      </c>
    </row>
    <row r="18" spans="1:6" ht="15" customHeight="1" x14ac:dyDescent="0.25">
      <c r="A18" s="88" t="s">
        <v>186</v>
      </c>
      <c r="B18" s="90">
        <f>B19</f>
        <v>9161.7999999999993</v>
      </c>
      <c r="C18" s="90">
        <f t="shared" ref="C18:D18" si="8">C19</f>
        <v>2020</v>
      </c>
      <c r="D18" s="90">
        <f t="shared" si="8"/>
        <v>2555</v>
      </c>
      <c r="E18" s="248">
        <f t="shared" si="3"/>
        <v>27.887533017529307</v>
      </c>
      <c r="F18" s="248">
        <f t="shared" si="1"/>
        <v>126.48514851485149</v>
      </c>
    </row>
    <row r="19" spans="1:6" ht="15" customHeight="1" x14ac:dyDescent="0.25">
      <c r="A19" s="91" t="s">
        <v>187</v>
      </c>
      <c r="B19" s="92">
        <v>9161.7999999999993</v>
      </c>
      <c r="C19" s="93">
        <v>2020</v>
      </c>
      <c r="D19" s="93">
        <v>2555</v>
      </c>
      <c r="E19" s="248">
        <f t="shared" si="3"/>
        <v>27.887533017529307</v>
      </c>
      <c r="F19" s="248">
        <f t="shared" si="1"/>
        <v>126.48514851485149</v>
      </c>
    </row>
    <row r="20" spans="1:6" x14ac:dyDescent="0.25">
      <c r="A20" s="99"/>
      <c r="B20" s="99"/>
      <c r="C20" s="99"/>
      <c r="D20" s="99"/>
      <c r="E20" s="58"/>
    </row>
    <row r="21" spans="1:6" x14ac:dyDescent="0.25">
      <c r="A21" s="340" t="s">
        <v>169</v>
      </c>
      <c r="B21" s="340"/>
      <c r="C21" s="340"/>
      <c r="D21" s="340"/>
      <c r="E21" s="58"/>
    </row>
    <row r="22" spans="1:6" ht="18" x14ac:dyDescent="0.25">
      <c r="A22" s="62"/>
      <c r="B22" s="62"/>
      <c r="C22" s="62"/>
      <c r="D22" s="62"/>
      <c r="E22" s="58"/>
    </row>
    <row r="23" spans="1:6" ht="36" x14ac:dyDescent="0.25">
      <c r="A23" s="86" t="s">
        <v>162</v>
      </c>
      <c r="B23" s="87" t="s">
        <v>190</v>
      </c>
      <c r="C23" s="86" t="s">
        <v>189</v>
      </c>
      <c r="D23" s="86" t="s">
        <v>235</v>
      </c>
      <c r="E23" s="231" t="s">
        <v>238</v>
      </c>
      <c r="F23" s="231" t="s">
        <v>239</v>
      </c>
    </row>
    <row r="24" spans="1:6" x14ac:dyDescent="0.25">
      <c r="A24" s="86">
        <v>1</v>
      </c>
      <c r="B24" s="87">
        <v>2</v>
      </c>
      <c r="C24" s="87">
        <v>3</v>
      </c>
      <c r="D24" s="87">
        <v>4</v>
      </c>
      <c r="E24" s="298">
        <v>5</v>
      </c>
      <c r="F24" s="298">
        <v>6</v>
      </c>
    </row>
    <row r="25" spans="1:6" ht="15" customHeight="1" x14ac:dyDescent="0.25">
      <c r="A25" s="88" t="s">
        <v>6</v>
      </c>
      <c r="B25" s="204">
        <f>SUM(B26,B28,B30,B33,B36)</f>
        <v>2183781.6800000002</v>
      </c>
      <c r="C25" s="204">
        <f>SUM(C26,C28,C30,C33,C36)</f>
        <v>2653127.04</v>
      </c>
      <c r="D25" s="204">
        <f>SUM(D26,D28,D30,D33,D36)</f>
        <v>2656163.4500000002</v>
      </c>
      <c r="E25" s="248">
        <f>D25/B25*100</f>
        <v>121.63136426714598</v>
      </c>
      <c r="F25" s="248">
        <f>D25/C25*100</f>
        <v>100.11444646088263</v>
      </c>
    </row>
    <row r="26" spans="1:6" ht="15" customHeight="1" x14ac:dyDescent="0.25">
      <c r="A26" s="89" t="s">
        <v>163</v>
      </c>
      <c r="B26" s="90">
        <f>B27</f>
        <v>6018.94</v>
      </c>
      <c r="C26" s="90">
        <f t="shared" ref="C26:D26" si="9">C27</f>
        <v>15999.04</v>
      </c>
      <c r="D26" s="90">
        <f t="shared" si="9"/>
        <v>16444.400000000001</v>
      </c>
      <c r="E26" s="248">
        <f t="shared" ref="E26:E37" si="10">D26/B26*100</f>
        <v>273.21089759990963</v>
      </c>
      <c r="F26" s="248">
        <f t="shared" ref="F26:F37" si="11">D26/C26*100</f>
        <v>102.7836670200212</v>
      </c>
    </row>
    <row r="27" spans="1:6" ht="15" customHeight="1" x14ac:dyDescent="0.25">
      <c r="A27" s="91" t="s">
        <v>164</v>
      </c>
      <c r="B27" s="92">
        <v>6018.94</v>
      </c>
      <c r="C27" s="93">
        <v>15999.04</v>
      </c>
      <c r="D27" s="93">
        <v>16444.400000000001</v>
      </c>
      <c r="E27" s="248">
        <f t="shared" si="10"/>
        <v>273.21089759990963</v>
      </c>
      <c r="F27" s="248">
        <f t="shared" si="11"/>
        <v>102.7836670200212</v>
      </c>
    </row>
    <row r="28" spans="1:6" ht="15" customHeight="1" x14ac:dyDescent="0.25">
      <c r="A28" s="89" t="s">
        <v>170</v>
      </c>
      <c r="B28" s="94">
        <f>B29</f>
        <v>3183.44</v>
      </c>
      <c r="C28" s="94">
        <f t="shared" ref="C28:D28" si="12">C29</f>
        <v>3316</v>
      </c>
      <c r="D28" s="94">
        <f t="shared" si="12"/>
        <v>3181.34</v>
      </c>
      <c r="E28" s="248">
        <f t="shared" si="10"/>
        <v>99.934033624004229</v>
      </c>
      <c r="F28" s="248">
        <f t="shared" si="11"/>
        <v>95.939083232810617</v>
      </c>
    </row>
    <row r="29" spans="1:6" ht="15" customHeight="1" x14ac:dyDescent="0.25">
      <c r="A29" s="91" t="s">
        <v>171</v>
      </c>
      <c r="B29" s="92">
        <v>3183.44</v>
      </c>
      <c r="C29" s="93">
        <v>3316</v>
      </c>
      <c r="D29" s="93">
        <v>3181.34</v>
      </c>
      <c r="E29" s="248">
        <f t="shared" si="10"/>
        <v>99.934033624004229</v>
      </c>
      <c r="F29" s="248">
        <f t="shared" si="11"/>
        <v>95.939083232810617</v>
      </c>
    </row>
    <row r="30" spans="1:6" ht="15" customHeight="1" x14ac:dyDescent="0.25">
      <c r="A30" s="95" t="s">
        <v>165</v>
      </c>
      <c r="B30" s="90">
        <f>SUM(B31:B32)</f>
        <v>117365.44</v>
      </c>
      <c r="C30" s="90">
        <f t="shared" ref="C30" si="13">SUM(C31:C32)</f>
        <v>129605</v>
      </c>
      <c r="D30" s="90">
        <f t="shared" ref="D30" si="14">SUM(D31:D32)</f>
        <v>132294.32</v>
      </c>
      <c r="E30" s="248">
        <f t="shared" si="10"/>
        <v>112.71999661910696</v>
      </c>
      <c r="F30" s="248">
        <f t="shared" si="11"/>
        <v>102.07501253809652</v>
      </c>
    </row>
    <row r="31" spans="1:6" ht="22.5" customHeight="1" x14ac:dyDescent="0.25">
      <c r="A31" s="96" t="s">
        <v>166</v>
      </c>
      <c r="B31" s="92">
        <v>18541.73</v>
      </c>
      <c r="C31" s="93">
        <v>14425</v>
      </c>
      <c r="D31" s="93">
        <v>14931.6</v>
      </c>
      <c r="E31" s="248">
        <f t="shared" si="10"/>
        <v>80.529702460342151</v>
      </c>
      <c r="F31" s="248">
        <f t="shared" si="11"/>
        <v>103.51195840554593</v>
      </c>
    </row>
    <row r="32" spans="1:6" ht="15" customHeight="1" x14ac:dyDescent="0.25">
      <c r="A32" s="91" t="s">
        <v>184</v>
      </c>
      <c r="B32" s="92">
        <v>98823.71</v>
      </c>
      <c r="C32" s="93">
        <v>115180</v>
      </c>
      <c r="D32" s="93">
        <v>117362.72</v>
      </c>
      <c r="E32" s="248">
        <f t="shared" si="10"/>
        <v>118.75967821892135</v>
      </c>
      <c r="F32" s="248">
        <f t="shared" si="11"/>
        <v>101.89505122417086</v>
      </c>
    </row>
    <row r="33" spans="1:6" ht="15" customHeight="1" x14ac:dyDescent="0.25">
      <c r="A33" s="88" t="s">
        <v>167</v>
      </c>
      <c r="B33" s="90">
        <f>SUM(B34:B35)</f>
        <v>2047019.24</v>
      </c>
      <c r="C33" s="90">
        <f t="shared" ref="C33" si="15">SUM(C34:C35)</f>
        <v>2502187</v>
      </c>
      <c r="D33" s="90">
        <f t="shared" ref="D33" si="16">SUM(D34:D35)</f>
        <v>2502208.39</v>
      </c>
      <c r="E33" s="248">
        <f t="shared" si="10"/>
        <v>122.23668156631493</v>
      </c>
      <c r="F33" s="248">
        <f t="shared" si="11"/>
        <v>100.00085485217531</v>
      </c>
    </row>
    <row r="34" spans="1:6" ht="15" customHeight="1" x14ac:dyDescent="0.25">
      <c r="A34" s="91" t="s">
        <v>185</v>
      </c>
      <c r="B34" s="92">
        <v>49565.760000000002</v>
      </c>
      <c r="C34" s="93">
        <v>46694</v>
      </c>
      <c r="D34" s="93">
        <v>48551.47</v>
      </c>
      <c r="E34" s="248">
        <f t="shared" si="10"/>
        <v>97.953647840767502</v>
      </c>
      <c r="F34" s="248">
        <f t="shared" si="11"/>
        <v>103.97796290743993</v>
      </c>
    </row>
    <row r="35" spans="1:6" ht="15" customHeight="1" x14ac:dyDescent="0.25">
      <c r="A35" s="91" t="s">
        <v>168</v>
      </c>
      <c r="B35" s="92">
        <v>1997453.48</v>
      </c>
      <c r="C35" s="93">
        <v>2455493</v>
      </c>
      <c r="D35" s="93">
        <v>2453656.92</v>
      </c>
      <c r="E35" s="248">
        <f t="shared" si="10"/>
        <v>122.83925230639163</v>
      </c>
      <c r="F35" s="248">
        <f t="shared" si="11"/>
        <v>99.925225606426082</v>
      </c>
    </row>
    <row r="36" spans="1:6" ht="15" customHeight="1" x14ac:dyDescent="0.25">
      <c r="A36" s="88" t="s">
        <v>186</v>
      </c>
      <c r="B36" s="90">
        <f>B37</f>
        <v>10194.620000000001</v>
      </c>
      <c r="C36" s="90">
        <f t="shared" ref="C36:D36" si="17">C37</f>
        <v>2020</v>
      </c>
      <c r="D36" s="90">
        <f t="shared" si="17"/>
        <v>2035</v>
      </c>
      <c r="E36" s="248">
        <f t="shared" si="10"/>
        <v>19.961509109706881</v>
      </c>
      <c r="F36" s="248">
        <f t="shared" si="11"/>
        <v>100.74257425742574</v>
      </c>
    </row>
    <row r="37" spans="1:6" ht="15" customHeight="1" x14ac:dyDescent="0.25">
      <c r="A37" s="91" t="s">
        <v>187</v>
      </c>
      <c r="B37" s="92">
        <v>10194.620000000001</v>
      </c>
      <c r="C37" s="93">
        <v>2020</v>
      </c>
      <c r="D37" s="93">
        <v>2035</v>
      </c>
      <c r="E37" s="248">
        <f t="shared" si="10"/>
        <v>19.961509109706881</v>
      </c>
      <c r="F37" s="248">
        <f t="shared" si="11"/>
        <v>100.74257425742574</v>
      </c>
    </row>
    <row r="38" spans="1:6" ht="15" customHeight="1" x14ac:dyDescent="0.25">
      <c r="A38" s="341" t="s">
        <v>246</v>
      </c>
      <c r="B38" s="342"/>
      <c r="C38" s="342"/>
      <c r="D38" s="342"/>
      <c r="E38" s="342"/>
      <c r="F38" s="343"/>
    </row>
    <row r="39" spans="1:6" ht="15" customHeight="1" x14ac:dyDescent="0.25">
      <c r="A39" s="100" t="s">
        <v>208</v>
      </c>
      <c r="B39" s="101">
        <f>SUM(B40,B42,B41)</f>
        <v>18299.93</v>
      </c>
      <c r="C39" s="101">
        <f t="shared" ref="C39" si="18">SUM(C40,C42,C41)</f>
        <v>11000</v>
      </c>
      <c r="D39" s="101">
        <f>SUM(D40:D43)</f>
        <v>3474.62</v>
      </c>
      <c r="E39" s="248">
        <f>D39/B39*100</f>
        <v>18.987067163644888</v>
      </c>
      <c r="F39" s="248">
        <f>D9/C39*100</f>
        <v>126.89181818181818</v>
      </c>
    </row>
    <row r="40" spans="1:6" ht="15" customHeight="1" x14ac:dyDescent="0.25">
      <c r="A40" s="102" t="s">
        <v>244</v>
      </c>
      <c r="B40" s="103">
        <v>2180.91</v>
      </c>
      <c r="C40" s="103"/>
      <c r="D40" s="103"/>
      <c r="E40" s="248">
        <f t="shared" ref="E40:E42" si="19">D40/B40*100</f>
        <v>0</v>
      </c>
      <c r="F40" s="248"/>
    </row>
    <row r="41" spans="1:6" ht="15" customHeight="1" x14ac:dyDescent="0.25">
      <c r="A41" s="102" t="s">
        <v>184</v>
      </c>
      <c r="B41" s="103">
        <v>2180.91</v>
      </c>
      <c r="C41" s="103"/>
      <c r="D41" s="103"/>
      <c r="E41" s="248">
        <f t="shared" si="19"/>
        <v>0</v>
      </c>
      <c r="F41" s="248"/>
    </row>
    <row r="42" spans="1:6" ht="15" customHeight="1" x14ac:dyDescent="0.25">
      <c r="A42" s="102" t="s">
        <v>245</v>
      </c>
      <c r="B42" s="103">
        <v>13938.11</v>
      </c>
      <c r="C42" s="103">
        <v>11000</v>
      </c>
      <c r="D42" s="103">
        <v>3474.62</v>
      </c>
      <c r="E42" s="248">
        <f t="shared" si="19"/>
        <v>24.928917909243072</v>
      </c>
      <c r="F42" s="248">
        <f t="shared" ref="F42" si="20">D12/C42*100</f>
        <v>1190.3468181818182</v>
      </c>
    </row>
    <row r="43" spans="1:6" ht="15" customHeight="1" x14ac:dyDescent="0.25">
      <c r="A43" s="224"/>
      <c r="B43" s="225"/>
      <c r="C43" s="225"/>
      <c r="D43" s="225"/>
      <c r="E43" s="226"/>
      <c r="F43" s="226"/>
    </row>
    <row r="44" spans="1:6" x14ac:dyDescent="0.25">
      <c r="A44" s="339" t="s">
        <v>241</v>
      </c>
      <c r="B44" s="339"/>
      <c r="C44" s="339"/>
      <c r="D44" s="339"/>
      <c r="E44" s="339"/>
      <c r="F44" s="339"/>
    </row>
    <row r="45" spans="1:6" x14ac:dyDescent="0.25">
      <c r="A45" s="100" t="s">
        <v>208</v>
      </c>
      <c r="B45" s="101">
        <f>SUM(B46,B48,B47)</f>
        <v>18299.93</v>
      </c>
      <c r="C45" s="101">
        <f t="shared" ref="C45" si="21">SUM(C46,C48,C47)</f>
        <v>11000</v>
      </c>
      <c r="D45" s="101">
        <f>SUM(D46:D50)</f>
        <v>-18330.419999999998</v>
      </c>
      <c r="E45" s="222"/>
      <c r="F45" s="222"/>
    </row>
    <row r="46" spans="1:6" x14ac:dyDescent="0.25">
      <c r="A46" s="102" t="s">
        <v>240</v>
      </c>
      <c r="B46" s="103">
        <v>2180.91</v>
      </c>
      <c r="C46" s="103"/>
      <c r="D46" s="103">
        <v>-2940.79</v>
      </c>
      <c r="E46" s="222"/>
      <c r="F46" s="222"/>
    </row>
    <row r="47" spans="1:6" x14ac:dyDescent="0.25">
      <c r="A47" s="102" t="s">
        <v>209</v>
      </c>
      <c r="B47" s="103">
        <v>2180.91</v>
      </c>
      <c r="C47" s="103"/>
      <c r="D47" s="103">
        <v>-8845.64</v>
      </c>
      <c r="E47" s="222"/>
      <c r="F47" s="222"/>
    </row>
    <row r="48" spans="1:6" x14ac:dyDescent="0.25">
      <c r="A48" s="102" t="s">
        <v>242</v>
      </c>
      <c r="B48" s="103">
        <v>13938.11</v>
      </c>
      <c r="C48" s="103">
        <v>11000</v>
      </c>
      <c r="D48" s="103">
        <v>2534.0300000000002</v>
      </c>
      <c r="E48" s="222"/>
      <c r="F48" s="222"/>
    </row>
    <row r="49" spans="1:6" x14ac:dyDescent="0.25">
      <c r="A49" s="222" t="s">
        <v>243</v>
      </c>
      <c r="B49" s="222"/>
      <c r="C49" s="222"/>
      <c r="D49" s="223">
        <v>-9598.02</v>
      </c>
      <c r="E49" s="222"/>
      <c r="F49" s="222"/>
    </row>
    <row r="50" spans="1:6" x14ac:dyDescent="0.25">
      <c r="A50" s="222" t="s">
        <v>210</v>
      </c>
      <c r="B50" s="222"/>
      <c r="C50" s="222"/>
      <c r="D50" s="223">
        <v>520</v>
      </c>
      <c r="E50" s="222"/>
      <c r="F50" s="222"/>
    </row>
  </sheetData>
  <mergeCells count="5">
    <mergeCell ref="A44:F44"/>
    <mergeCell ref="A1:D1"/>
    <mergeCell ref="A3:D3"/>
    <mergeCell ref="A21:D21"/>
    <mergeCell ref="A38:F38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0"/>
  <sheetViews>
    <sheetView workbookViewId="0">
      <pane ySplit="6" topLeftCell="A289" activePane="bottomLeft" state="frozen"/>
      <selection pane="bottomLeft" activeCell="O275" sqref="O275"/>
    </sheetView>
  </sheetViews>
  <sheetFormatPr defaultRowHeight="15" x14ac:dyDescent="0.25"/>
  <cols>
    <col min="1" max="1" width="7.42578125" style="44" bestFit="1" customWidth="1"/>
    <col min="2" max="2" width="4" style="44" customWidth="1"/>
    <col min="3" max="3" width="7.140625" style="44" customWidth="1"/>
    <col min="4" max="4" width="38.7109375" style="44" customWidth="1"/>
    <col min="5" max="5" width="11.5703125" style="52" customWidth="1"/>
    <col min="6" max="6" width="11.7109375" style="52" customWidth="1"/>
    <col min="7" max="7" width="6.5703125" style="44" customWidth="1"/>
    <col min="8" max="16384" width="9.140625" style="44"/>
  </cols>
  <sheetData>
    <row r="1" spans="1:7" ht="51.75" customHeight="1" x14ac:dyDescent="0.25">
      <c r="A1" s="357" t="s">
        <v>259</v>
      </c>
      <c r="B1" s="357"/>
      <c r="C1" s="357"/>
      <c r="D1" s="357"/>
      <c r="E1" s="357"/>
      <c r="F1" s="357"/>
      <c r="G1" s="357"/>
    </row>
    <row r="2" spans="1:7" ht="37.5" customHeight="1" x14ac:dyDescent="0.25">
      <c r="A2" s="357" t="s">
        <v>217</v>
      </c>
      <c r="B2" s="357"/>
      <c r="C2" s="357"/>
      <c r="D2" s="357"/>
      <c r="E2" s="357"/>
      <c r="F2" s="357"/>
      <c r="G2" s="357"/>
    </row>
    <row r="3" spans="1:7" ht="18" x14ac:dyDescent="0.25">
      <c r="A3" s="45"/>
      <c r="B3" s="45"/>
      <c r="C3" s="45"/>
      <c r="D3" s="45"/>
      <c r="E3" s="46"/>
      <c r="F3" s="47"/>
    </row>
    <row r="4" spans="1:7" ht="18" customHeight="1" x14ac:dyDescent="0.25">
      <c r="A4" s="357" t="s">
        <v>98</v>
      </c>
      <c r="B4" s="357"/>
      <c r="C4" s="357"/>
      <c r="D4" s="357"/>
      <c r="E4" s="357"/>
      <c r="F4" s="357"/>
      <c r="G4" s="357"/>
    </row>
    <row r="5" spans="1:7" ht="18" x14ac:dyDescent="0.25">
      <c r="A5" s="45"/>
      <c r="B5" s="45"/>
      <c r="C5" s="45"/>
      <c r="D5" s="45"/>
      <c r="E5" s="46"/>
      <c r="F5" s="47"/>
    </row>
    <row r="6" spans="1:7" ht="36" x14ac:dyDescent="0.25">
      <c r="A6" s="344" t="s">
        <v>99</v>
      </c>
      <c r="B6" s="345"/>
      <c r="C6" s="126" t="s">
        <v>155</v>
      </c>
      <c r="D6" s="126" t="s">
        <v>100</v>
      </c>
      <c r="E6" s="127" t="s">
        <v>149</v>
      </c>
      <c r="F6" s="127" t="s">
        <v>258</v>
      </c>
      <c r="G6" s="220" t="s">
        <v>239</v>
      </c>
    </row>
    <row r="7" spans="1:7" x14ac:dyDescent="0.25">
      <c r="A7" s="354">
        <v>1</v>
      </c>
      <c r="B7" s="355"/>
      <c r="C7" s="356"/>
      <c r="D7" s="267">
        <v>2</v>
      </c>
      <c r="E7" s="268">
        <v>3</v>
      </c>
      <c r="F7" s="268">
        <v>4</v>
      </c>
      <c r="G7" s="266">
        <v>5</v>
      </c>
    </row>
    <row r="8" spans="1:7" x14ac:dyDescent="0.25">
      <c r="A8" s="346">
        <v>1013</v>
      </c>
      <c r="B8" s="347"/>
      <c r="C8" s="128"/>
      <c r="D8" s="129" t="s">
        <v>151</v>
      </c>
      <c r="E8" s="130"/>
      <c r="F8" s="130"/>
      <c r="G8" s="221"/>
    </row>
    <row r="9" spans="1:7" x14ac:dyDescent="0.25">
      <c r="A9" s="348" t="s">
        <v>222</v>
      </c>
      <c r="B9" s="349"/>
      <c r="C9" s="131"/>
      <c r="D9" s="132" t="s">
        <v>150</v>
      </c>
      <c r="E9" s="133">
        <f t="shared" ref="E9:F9" si="0">E10</f>
        <v>115180</v>
      </c>
      <c r="F9" s="133">
        <f t="shared" si="0"/>
        <v>117362.72</v>
      </c>
      <c r="G9" s="228">
        <f>F9/E9*100</f>
        <v>101.89505122417086</v>
      </c>
    </row>
    <row r="10" spans="1:7" x14ac:dyDescent="0.25">
      <c r="A10" s="358">
        <v>44</v>
      </c>
      <c r="B10" s="359"/>
      <c r="C10" s="134"/>
      <c r="D10" s="135" t="s">
        <v>27</v>
      </c>
      <c r="E10" s="136">
        <f>SUM(E11)</f>
        <v>115180</v>
      </c>
      <c r="F10" s="136">
        <f>SUM(F11)</f>
        <v>117362.72</v>
      </c>
      <c r="G10" s="229">
        <f t="shared" ref="G10:G72" si="1">F10/E10*100</f>
        <v>101.89505122417086</v>
      </c>
    </row>
    <row r="11" spans="1:7" x14ac:dyDescent="0.25">
      <c r="A11" s="137">
        <v>3</v>
      </c>
      <c r="B11" s="138"/>
      <c r="C11" s="139"/>
      <c r="D11" s="140"/>
      <c r="E11" s="141">
        <f>SUM(E12+E41)</f>
        <v>115180</v>
      </c>
      <c r="F11" s="141">
        <f>SUM(F12+F41)</f>
        <v>117362.72</v>
      </c>
      <c r="G11" s="230">
        <f t="shared" si="1"/>
        <v>101.89505122417086</v>
      </c>
    </row>
    <row r="12" spans="1:7" x14ac:dyDescent="0.25">
      <c r="A12" s="360">
        <v>32</v>
      </c>
      <c r="B12" s="361"/>
      <c r="C12" s="142"/>
      <c r="D12" s="143" t="s">
        <v>40</v>
      </c>
      <c r="E12" s="144">
        <v>114350</v>
      </c>
      <c r="F12" s="144">
        <f t="shared" ref="F12" si="2">SUM(F13+F17+F24+F32+F34)</f>
        <v>116426.29000000001</v>
      </c>
      <c r="G12" s="299">
        <f t="shared" si="1"/>
        <v>101.81573240052471</v>
      </c>
    </row>
    <row r="13" spans="1:7" x14ac:dyDescent="0.25">
      <c r="A13" s="350"/>
      <c r="B13" s="351"/>
      <c r="C13" s="145">
        <v>321</v>
      </c>
      <c r="D13" s="145" t="s">
        <v>50</v>
      </c>
      <c r="E13" s="141"/>
      <c r="F13" s="141">
        <f>SUM(F14:F16)</f>
        <v>7426.38</v>
      </c>
      <c r="G13" s="230"/>
    </row>
    <row r="14" spans="1:7" x14ac:dyDescent="0.25">
      <c r="A14" s="352"/>
      <c r="B14" s="353"/>
      <c r="C14" s="146">
        <v>3211</v>
      </c>
      <c r="D14" s="146" t="s">
        <v>51</v>
      </c>
      <c r="E14" s="130"/>
      <c r="F14" s="130">
        <v>5823.58</v>
      </c>
      <c r="G14" s="217"/>
    </row>
    <row r="15" spans="1:7" x14ac:dyDescent="0.25">
      <c r="A15" s="352"/>
      <c r="B15" s="353"/>
      <c r="C15" s="146">
        <v>3213</v>
      </c>
      <c r="D15" s="146" t="s">
        <v>55</v>
      </c>
      <c r="E15" s="130"/>
      <c r="F15" s="130">
        <v>290</v>
      </c>
      <c r="G15" s="217"/>
    </row>
    <row r="16" spans="1:7" x14ac:dyDescent="0.25">
      <c r="A16" s="352"/>
      <c r="B16" s="353"/>
      <c r="C16" s="146">
        <v>3214</v>
      </c>
      <c r="D16" s="146" t="s">
        <v>118</v>
      </c>
      <c r="E16" s="130"/>
      <c r="F16" s="130">
        <v>1312.8</v>
      </c>
      <c r="G16" s="217"/>
    </row>
    <row r="17" spans="1:7" x14ac:dyDescent="0.25">
      <c r="A17" s="350"/>
      <c r="B17" s="351"/>
      <c r="C17" s="106">
        <v>322</v>
      </c>
      <c r="D17" s="107" t="s">
        <v>41</v>
      </c>
      <c r="E17" s="108"/>
      <c r="F17" s="108">
        <f t="shared" ref="F17" si="3">SUM(F18:F23)</f>
        <v>78229.919999999998</v>
      </c>
      <c r="G17" s="230"/>
    </row>
    <row r="18" spans="1:7" x14ac:dyDescent="0.25">
      <c r="A18" s="352"/>
      <c r="B18" s="353"/>
      <c r="C18" s="109">
        <v>3221</v>
      </c>
      <c r="D18" s="109" t="s">
        <v>110</v>
      </c>
      <c r="E18" s="130"/>
      <c r="F18" s="130">
        <v>13900.66</v>
      </c>
      <c r="G18" s="217"/>
    </row>
    <row r="19" spans="1:7" x14ac:dyDescent="0.25">
      <c r="A19" s="352"/>
      <c r="B19" s="353"/>
      <c r="C19" s="109">
        <v>3222</v>
      </c>
      <c r="D19" s="111" t="s">
        <v>52</v>
      </c>
      <c r="E19" s="130"/>
      <c r="F19" s="130">
        <v>752.28</v>
      </c>
      <c r="G19" s="217"/>
    </row>
    <row r="20" spans="1:7" x14ac:dyDescent="0.25">
      <c r="A20" s="352"/>
      <c r="B20" s="353"/>
      <c r="C20" s="109">
        <v>3223</v>
      </c>
      <c r="D20" s="111" t="s">
        <v>57</v>
      </c>
      <c r="E20" s="130"/>
      <c r="F20" s="130">
        <v>60396.56</v>
      </c>
      <c r="G20" s="217"/>
    </row>
    <row r="21" spans="1:7" x14ac:dyDescent="0.25">
      <c r="A21" s="352"/>
      <c r="B21" s="353"/>
      <c r="C21" s="109">
        <v>3224</v>
      </c>
      <c r="D21" s="111" t="s">
        <v>119</v>
      </c>
      <c r="E21" s="130"/>
      <c r="F21" s="130">
        <v>3014.09</v>
      </c>
      <c r="G21" s="217"/>
    </row>
    <row r="22" spans="1:7" x14ac:dyDescent="0.25">
      <c r="A22" s="352"/>
      <c r="B22" s="353"/>
      <c r="C22" s="109">
        <v>3225</v>
      </c>
      <c r="D22" s="111" t="s">
        <v>120</v>
      </c>
      <c r="E22" s="130"/>
      <c r="F22" s="130">
        <v>166.33</v>
      </c>
      <c r="G22" s="217"/>
    </row>
    <row r="23" spans="1:7" x14ac:dyDescent="0.25">
      <c r="A23" s="352"/>
      <c r="B23" s="353"/>
      <c r="C23" s="109">
        <v>3227</v>
      </c>
      <c r="D23" s="111" t="s">
        <v>121</v>
      </c>
      <c r="E23" s="130"/>
      <c r="F23" s="130">
        <v>0</v>
      </c>
      <c r="G23" s="217"/>
    </row>
    <row r="24" spans="1:7" x14ac:dyDescent="0.25">
      <c r="A24" s="350"/>
      <c r="B24" s="351"/>
      <c r="C24" s="106">
        <v>323</v>
      </c>
      <c r="D24" s="107" t="s">
        <v>44</v>
      </c>
      <c r="E24" s="108"/>
      <c r="F24" s="108">
        <f t="shared" ref="F24" si="4">SUM(F25:F31)</f>
        <v>27707.08</v>
      </c>
      <c r="G24" s="230"/>
    </row>
    <row r="25" spans="1:7" x14ac:dyDescent="0.25">
      <c r="A25" s="352"/>
      <c r="B25" s="353"/>
      <c r="C25" s="109">
        <v>3231</v>
      </c>
      <c r="D25" s="111" t="s">
        <v>122</v>
      </c>
      <c r="E25" s="130"/>
      <c r="F25" s="130">
        <v>3414.07</v>
      </c>
      <c r="G25" s="217"/>
    </row>
    <row r="26" spans="1:7" x14ac:dyDescent="0.25">
      <c r="A26" s="352"/>
      <c r="B26" s="353"/>
      <c r="C26" s="109">
        <v>3232</v>
      </c>
      <c r="D26" s="111" t="s">
        <v>112</v>
      </c>
      <c r="E26" s="130"/>
      <c r="F26" s="130">
        <v>4342.7</v>
      </c>
      <c r="G26" s="217"/>
    </row>
    <row r="27" spans="1:7" x14ac:dyDescent="0.25">
      <c r="A27" s="352"/>
      <c r="B27" s="353"/>
      <c r="C27" s="109">
        <v>3234</v>
      </c>
      <c r="D27" s="111" t="s">
        <v>47</v>
      </c>
      <c r="E27" s="130"/>
      <c r="F27" s="130">
        <v>4404.47</v>
      </c>
      <c r="G27" s="217"/>
    </row>
    <row r="28" spans="1:7" x14ac:dyDescent="0.25">
      <c r="A28" s="352"/>
      <c r="B28" s="353"/>
      <c r="C28" s="109">
        <v>3236</v>
      </c>
      <c r="D28" s="111" t="s">
        <v>60</v>
      </c>
      <c r="E28" s="130"/>
      <c r="F28" s="130">
        <v>6569.81</v>
      </c>
      <c r="G28" s="217"/>
    </row>
    <row r="29" spans="1:7" x14ac:dyDescent="0.25">
      <c r="A29" s="352"/>
      <c r="B29" s="353"/>
      <c r="C29" s="109">
        <v>3237</v>
      </c>
      <c r="D29" s="111" t="s">
        <v>48</v>
      </c>
      <c r="E29" s="130"/>
      <c r="F29" s="130">
        <v>1190.78</v>
      </c>
      <c r="G29" s="217"/>
    </row>
    <row r="30" spans="1:7" x14ac:dyDescent="0.25">
      <c r="A30" s="352"/>
      <c r="B30" s="353"/>
      <c r="C30" s="109">
        <v>3238</v>
      </c>
      <c r="D30" s="111" t="s">
        <v>62</v>
      </c>
      <c r="E30" s="130"/>
      <c r="F30" s="130">
        <v>2571.15</v>
      </c>
      <c r="G30" s="217"/>
    </row>
    <row r="31" spans="1:7" x14ac:dyDescent="0.25">
      <c r="A31" s="352"/>
      <c r="B31" s="353"/>
      <c r="C31" s="109">
        <v>3239</v>
      </c>
      <c r="D31" s="111" t="s">
        <v>63</v>
      </c>
      <c r="E31" s="130"/>
      <c r="F31" s="130">
        <v>5214.1000000000004</v>
      </c>
      <c r="G31" s="217"/>
    </row>
    <row r="32" spans="1:7" x14ac:dyDescent="0.25">
      <c r="A32" s="350"/>
      <c r="B32" s="351"/>
      <c r="C32" s="106">
        <v>324</v>
      </c>
      <c r="D32" s="107" t="s">
        <v>64</v>
      </c>
      <c r="E32" s="108"/>
      <c r="F32" s="108">
        <f t="shared" ref="F32" si="5">SUM(F33)</f>
        <v>30</v>
      </c>
      <c r="G32" s="230"/>
    </row>
    <row r="33" spans="1:7" x14ac:dyDescent="0.25">
      <c r="A33" s="352"/>
      <c r="B33" s="353"/>
      <c r="C33" s="109">
        <v>3241</v>
      </c>
      <c r="D33" s="111" t="s">
        <v>123</v>
      </c>
      <c r="E33" s="130"/>
      <c r="F33" s="130">
        <v>30</v>
      </c>
      <c r="G33" s="217"/>
    </row>
    <row r="34" spans="1:7" x14ac:dyDescent="0.25">
      <c r="A34" s="350"/>
      <c r="B34" s="351"/>
      <c r="C34" s="106">
        <v>329</v>
      </c>
      <c r="D34" s="107" t="s">
        <v>124</v>
      </c>
      <c r="E34" s="108"/>
      <c r="F34" s="108">
        <f t="shared" ref="F34" si="6">SUM(F35:F40)</f>
        <v>3032.91</v>
      </c>
      <c r="G34" s="230"/>
    </row>
    <row r="35" spans="1:7" x14ac:dyDescent="0.25">
      <c r="A35" s="352"/>
      <c r="B35" s="353"/>
      <c r="C35" s="112">
        <v>3291</v>
      </c>
      <c r="D35" s="113" t="s">
        <v>125</v>
      </c>
      <c r="E35" s="114"/>
      <c r="F35" s="114">
        <v>0.01</v>
      </c>
      <c r="G35" s="217"/>
    </row>
    <row r="36" spans="1:7" x14ac:dyDescent="0.25">
      <c r="A36" s="253"/>
      <c r="B36" s="254"/>
      <c r="C36" s="112">
        <v>3292</v>
      </c>
      <c r="D36" s="113" t="s">
        <v>66</v>
      </c>
      <c r="E36" s="114"/>
      <c r="F36" s="114">
        <v>378.93</v>
      </c>
      <c r="G36" s="217"/>
    </row>
    <row r="37" spans="1:7" x14ac:dyDescent="0.25">
      <c r="A37" s="352"/>
      <c r="B37" s="353"/>
      <c r="C37" s="112">
        <v>3293</v>
      </c>
      <c r="D37" s="113" t="s">
        <v>67</v>
      </c>
      <c r="E37" s="114"/>
      <c r="F37" s="114">
        <v>0</v>
      </c>
      <c r="G37" s="217"/>
    </row>
    <row r="38" spans="1:7" x14ac:dyDescent="0.25">
      <c r="A38" s="352"/>
      <c r="B38" s="353"/>
      <c r="C38" s="112">
        <v>3294</v>
      </c>
      <c r="D38" s="113" t="s">
        <v>126</v>
      </c>
      <c r="E38" s="114"/>
      <c r="F38" s="114">
        <v>188.09</v>
      </c>
      <c r="G38" s="217"/>
    </row>
    <row r="39" spans="1:7" x14ac:dyDescent="0.25">
      <c r="A39" s="352"/>
      <c r="B39" s="353"/>
      <c r="C39" s="112">
        <v>3295</v>
      </c>
      <c r="D39" s="113" t="s">
        <v>115</v>
      </c>
      <c r="E39" s="114"/>
      <c r="F39" s="114">
        <v>1866.57</v>
      </c>
      <c r="G39" s="217"/>
    </row>
    <row r="40" spans="1:7" x14ac:dyDescent="0.25">
      <c r="A40" s="352"/>
      <c r="B40" s="353"/>
      <c r="C40" s="109">
        <v>3299</v>
      </c>
      <c r="D40" s="111" t="s">
        <v>109</v>
      </c>
      <c r="E40" s="130"/>
      <c r="F40" s="130">
        <v>599.30999999999995</v>
      </c>
      <c r="G40" s="217"/>
    </row>
    <row r="41" spans="1:7" x14ac:dyDescent="0.25">
      <c r="A41" s="360">
        <v>34</v>
      </c>
      <c r="B41" s="361"/>
      <c r="C41" s="142"/>
      <c r="D41" s="143" t="s">
        <v>71</v>
      </c>
      <c r="E41" s="144">
        <v>830</v>
      </c>
      <c r="F41" s="144">
        <f t="shared" ref="F41" si="7">SUM(F42)</f>
        <v>936.43</v>
      </c>
      <c r="G41" s="299">
        <f t="shared" si="1"/>
        <v>112.82289156626506</v>
      </c>
    </row>
    <row r="42" spans="1:7" x14ac:dyDescent="0.25">
      <c r="A42" s="350"/>
      <c r="B42" s="351"/>
      <c r="C42" s="106">
        <v>343</v>
      </c>
      <c r="D42" s="107" t="s">
        <v>72</v>
      </c>
      <c r="E42" s="108">
        <f t="shared" ref="E42:F42" si="8">SUM(E43:E44)</f>
        <v>0</v>
      </c>
      <c r="F42" s="108">
        <f t="shared" si="8"/>
        <v>936.43</v>
      </c>
      <c r="G42" s="230"/>
    </row>
    <row r="43" spans="1:7" x14ac:dyDescent="0.25">
      <c r="A43" s="352"/>
      <c r="B43" s="353"/>
      <c r="C43" s="109">
        <v>3431</v>
      </c>
      <c r="D43" s="111" t="s">
        <v>127</v>
      </c>
      <c r="E43" s="110"/>
      <c r="F43" s="110">
        <v>936.43</v>
      </c>
      <c r="G43" s="217"/>
    </row>
    <row r="44" spans="1:7" x14ac:dyDescent="0.25">
      <c r="A44" s="253"/>
      <c r="B44" s="254"/>
      <c r="C44" s="109">
        <v>3433</v>
      </c>
      <c r="D44" s="115" t="s">
        <v>74</v>
      </c>
      <c r="E44" s="130"/>
      <c r="F44" s="130">
        <v>0</v>
      </c>
      <c r="G44" s="217"/>
    </row>
    <row r="45" spans="1:7" x14ac:dyDescent="0.25">
      <c r="A45" s="348" t="s">
        <v>223</v>
      </c>
      <c r="B45" s="349"/>
      <c r="C45" s="132"/>
      <c r="D45" s="48" t="s">
        <v>156</v>
      </c>
      <c r="E45" s="133">
        <f t="shared" ref="E45:F47" si="9">E46</f>
        <v>1040</v>
      </c>
      <c r="F45" s="133">
        <f t="shared" si="9"/>
        <v>1040</v>
      </c>
      <c r="G45" s="228">
        <f t="shared" si="1"/>
        <v>100</v>
      </c>
    </row>
    <row r="46" spans="1:7" x14ac:dyDescent="0.25">
      <c r="A46" s="160">
        <v>11</v>
      </c>
      <c r="B46" s="161"/>
      <c r="C46" s="162"/>
      <c r="D46" s="135" t="s">
        <v>28</v>
      </c>
      <c r="E46" s="136">
        <f t="shared" si="9"/>
        <v>1040</v>
      </c>
      <c r="F46" s="136">
        <f t="shared" si="9"/>
        <v>1040</v>
      </c>
      <c r="G46" s="229">
        <f t="shared" si="1"/>
        <v>100</v>
      </c>
    </row>
    <row r="47" spans="1:7" x14ac:dyDescent="0.25">
      <c r="A47" s="256">
        <v>3</v>
      </c>
      <c r="B47" s="152"/>
      <c r="C47" s="163"/>
      <c r="D47" s="140"/>
      <c r="E47" s="141">
        <f t="shared" si="9"/>
        <v>1040</v>
      </c>
      <c r="F47" s="141">
        <f t="shared" si="9"/>
        <v>1040</v>
      </c>
      <c r="G47" s="230">
        <f t="shared" si="1"/>
        <v>100</v>
      </c>
    </row>
    <row r="48" spans="1:7" x14ac:dyDescent="0.25">
      <c r="A48" s="360">
        <v>32</v>
      </c>
      <c r="B48" s="361"/>
      <c r="C48" s="142"/>
      <c r="D48" s="143" t="s">
        <v>40</v>
      </c>
      <c r="E48" s="144">
        <v>1040</v>
      </c>
      <c r="F48" s="144">
        <f t="shared" ref="F48" si="10">SUM(F49,F51)</f>
        <v>1040</v>
      </c>
      <c r="G48" s="299">
        <f t="shared" si="1"/>
        <v>100</v>
      </c>
    </row>
    <row r="49" spans="1:7" x14ac:dyDescent="0.25">
      <c r="A49" s="350"/>
      <c r="B49" s="351"/>
      <c r="C49" s="164">
        <v>322</v>
      </c>
      <c r="D49" s="164" t="s">
        <v>41</v>
      </c>
      <c r="E49" s="141"/>
      <c r="F49" s="141">
        <f t="shared" ref="F49" si="11">SUM(F50)</f>
        <v>468.16</v>
      </c>
      <c r="G49" s="230"/>
    </row>
    <row r="50" spans="1:7" x14ac:dyDescent="0.25">
      <c r="A50" s="352"/>
      <c r="B50" s="353"/>
      <c r="C50" s="165">
        <v>3222</v>
      </c>
      <c r="D50" s="165" t="s">
        <v>52</v>
      </c>
      <c r="E50" s="130"/>
      <c r="F50" s="130">
        <v>468.16</v>
      </c>
      <c r="G50" s="217"/>
    </row>
    <row r="51" spans="1:7" x14ac:dyDescent="0.25">
      <c r="A51" s="350"/>
      <c r="B51" s="351"/>
      <c r="C51" s="164">
        <v>329</v>
      </c>
      <c r="D51" s="164" t="s">
        <v>54</v>
      </c>
      <c r="E51" s="141"/>
      <c r="F51" s="141">
        <f t="shared" ref="F51" si="12">SUM(F52:F53)</f>
        <v>571.84</v>
      </c>
      <c r="G51" s="230"/>
    </row>
    <row r="52" spans="1:7" x14ac:dyDescent="0.25">
      <c r="A52" s="352"/>
      <c r="B52" s="353"/>
      <c r="C52" s="165">
        <v>3291</v>
      </c>
      <c r="D52" s="165" t="s">
        <v>125</v>
      </c>
      <c r="E52" s="130"/>
      <c r="F52" s="130">
        <v>510</v>
      </c>
      <c r="G52" s="217"/>
    </row>
    <row r="53" spans="1:7" x14ac:dyDescent="0.25">
      <c r="A53" s="352"/>
      <c r="B53" s="353"/>
      <c r="C53" s="165">
        <v>3299</v>
      </c>
      <c r="D53" s="165" t="s">
        <v>54</v>
      </c>
      <c r="E53" s="130"/>
      <c r="F53" s="130">
        <v>61.84</v>
      </c>
      <c r="G53" s="217"/>
    </row>
    <row r="54" spans="1:7" ht="42.75" customHeight="1" x14ac:dyDescent="0.25">
      <c r="A54" s="348" t="s">
        <v>224</v>
      </c>
      <c r="B54" s="349"/>
      <c r="C54" s="132"/>
      <c r="D54" s="48" t="s">
        <v>128</v>
      </c>
      <c r="E54" s="133">
        <f>SUM(E55,E70)</f>
        <v>43891.040000000001</v>
      </c>
      <c r="F54" s="133">
        <f>SUM(F55,F70)</f>
        <v>44046.77</v>
      </c>
      <c r="G54" s="228">
        <f t="shared" si="1"/>
        <v>100.35481045789756</v>
      </c>
    </row>
    <row r="55" spans="1:7" ht="15" customHeight="1" x14ac:dyDescent="0.25">
      <c r="A55" s="160">
        <v>11</v>
      </c>
      <c r="B55" s="161"/>
      <c r="C55" s="162"/>
      <c r="D55" s="135" t="s">
        <v>28</v>
      </c>
      <c r="E55" s="136">
        <f t="shared" ref="E55:F55" si="13">E56</f>
        <v>6703.04</v>
      </c>
      <c r="F55" s="136">
        <f t="shared" si="13"/>
        <v>6088.6100000000006</v>
      </c>
      <c r="G55" s="229">
        <f t="shared" si="1"/>
        <v>90.833562085262827</v>
      </c>
    </row>
    <row r="56" spans="1:7" ht="15" customHeight="1" x14ac:dyDescent="0.25">
      <c r="A56" s="256">
        <v>3</v>
      </c>
      <c r="B56" s="152"/>
      <c r="C56" s="163"/>
      <c r="D56" s="140"/>
      <c r="E56" s="141">
        <f t="shared" ref="E56:F56" si="14">SUM(E57+E64)</f>
        <v>6703.04</v>
      </c>
      <c r="F56" s="141">
        <f t="shared" si="14"/>
        <v>6088.6100000000006</v>
      </c>
      <c r="G56" s="230">
        <f t="shared" si="1"/>
        <v>90.833562085262827</v>
      </c>
    </row>
    <row r="57" spans="1:7" ht="15" customHeight="1" x14ac:dyDescent="0.25">
      <c r="A57" s="360">
        <v>31</v>
      </c>
      <c r="B57" s="361"/>
      <c r="C57" s="142"/>
      <c r="D57" s="143" t="s">
        <v>32</v>
      </c>
      <c r="E57" s="144">
        <v>6416</v>
      </c>
      <c r="F57" s="144">
        <f t="shared" ref="F57" si="15">SUM(F58+F60+F62)</f>
        <v>5802.39</v>
      </c>
      <c r="G57" s="299">
        <f t="shared" si="1"/>
        <v>90.436253117206988</v>
      </c>
    </row>
    <row r="58" spans="1:7" ht="15" customHeight="1" x14ac:dyDescent="0.25">
      <c r="A58" s="350"/>
      <c r="B58" s="351"/>
      <c r="C58" s="164">
        <v>311</v>
      </c>
      <c r="D58" s="164" t="s">
        <v>129</v>
      </c>
      <c r="E58" s="141"/>
      <c r="F58" s="141">
        <f t="shared" ref="F58" si="16">SUM(F59)</f>
        <v>3366.86</v>
      </c>
      <c r="G58" s="230"/>
    </row>
    <row r="59" spans="1:7" ht="15" customHeight="1" x14ac:dyDescent="0.25">
      <c r="A59" s="352"/>
      <c r="B59" s="353"/>
      <c r="C59" s="165">
        <v>3111</v>
      </c>
      <c r="D59" s="165" t="s">
        <v>35</v>
      </c>
      <c r="E59" s="130"/>
      <c r="F59" s="130">
        <v>3366.86</v>
      </c>
      <c r="G59" s="217"/>
    </row>
    <row r="60" spans="1:7" ht="15" customHeight="1" x14ac:dyDescent="0.25">
      <c r="A60" s="350"/>
      <c r="B60" s="351"/>
      <c r="C60" s="164">
        <v>312</v>
      </c>
      <c r="D60" s="164" t="s">
        <v>33</v>
      </c>
      <c r="E60" s="141"/>
      <c r="F60" s="141">
        <f t="shared" ref="F60" si="17">SUM(F61)</f>
        <v>1880</v>
      </c>
      <c r="G60" s="230"/>
    </row>
    <row r="61" spans="1:7" ht="15" customHeight="1" x14ac:dyDescent="0.25">
      <c r="A61" s="352"/>
      <c r="B61" s="353"/>
      <c r="C61" s="165">
        <v>3121</v>
      </c>
      <c r="D61" s="165" t="s">
        <v>33</v>
      </c>
      <c r="E61" s="130"/>
      <c r="F61" s="130">
        <v>1880</v>
      </c>
      <c r="G61" s="217"/>
    </row>
    <row r="62" spans="1:7" ht="15" customHeight="1" x14ac:dyDescent="0.25">
      <c r="A62" s="350"/>
      <c r="B62" s="351"/>
      <c r="C62" s="164">
        <v>313</v>
      </c>
      <c r="D62" s="164" t="s">
        <v>38</v>
      </c>
      <c r="E62" s="141"/>
      <c r="F62" s="141">
        <f t="shared" ref="F62" si="18">SUM(F63)</f>
        <v>555.53</v>
      </c>
      <c r="G62" s="230"/>
    </row>
    <row r="63" spans="1:7" ht="15" customHeight="1" x14ac:dyDescent="0.25">
      <c r="A63" s="352"/>
      <c r="B63" s="353"/>
      <c r="C63" s="165">
        <v>3132</v>
      </c>
      <c r="D63" s="165" t="s">
        <v>103</v>
      </c>
      <c r="E63" s="130"/>
      <c r="F63" s="130">
        <v>555.53</v>
      </c>
      <c r="G63" s="217"/>
    </row>
    <row r="64" spans="1:7" ht="15" customHeight="1" x14ac:dyDescent="0.25">
      <c r="A64" s="360">
        <v>32</v>
      </c>
      <c r="B64" s="361"/>
      <c r="C64" s="142"/>
      <c r="D64" s="143" t="s">
        <v>40</v>
      </c>
      <c r="E64" s="144">
        <v>287.04000000000002</v>
      </c>
      <c r="F64" s="144">
        <f t="shared" ref="F64" si="19">SUM(F65,F68)</f>
        <v>286.22000000000003</v>
      </c>
      <c r="G64" s="299">
        <f t="shared" si="1"/>
        <v>99.714325529542919</v>
      </c>
    </row>
    <row r="65" spans="1:7" ht="15" customHeight="1" x14ac:dyDescent="0.25">
      <c r="A65" s="350"/>
      <c r="B65" s="351"/>
      <c r="C65" s="164">
        <v>321</v>
      </c>
      <c r="D65" s="164" t="s">
        <v>50</v>
      </c>
      <c r="E65" s="141"/>
      <c r="F65" s="141">
        <f t="shared" ref="F65" si="20">SUM(F66:F67)</f>
        <v>115.18</v>
      </c>
      <c r="G65" s="230"/>
    </row>
    <row r="66" spans="1:7" ht="15" customHeight="1" x14ac:dyDescent="0.25">
      <c r="A66" s="253"/>
      <c r="B66" s="254"/>
      <c r="C66" s="165">
        <v>3211</v>
      </c>
      <c r="D66" s="165" t="s">
        <v>51</v>
      </c>
      <c r="E66" s="130"/>
      <c r="F66" s="130">
        <v>0</v>
      </c>
      <c r="G66" s="217"/>
    </row>
    <row r="67" spans="1:7" ht="15" customHeight="1" x14ac:dyDescent="0.25">
      <c r="A67" s="253"/>
      <c r="B67" s="254"/>
      <c r="C67" s="165">
        <v>3212</v>
      </c>
      <c r="D67" s="165" t="s">
        <v>104</v>
      </c>
      <c r="E67" s="130"/>
      <c r="F67" s="130">
        <v>115.18</v>
      </c>
      <c r="G67" s="217"/>
    </row>
    <row r="68" spans="1:7" ht="15" customHeight="1" x14ac:dyDescent="0.25">
      <c r="A68" s="350"/>
      <c r="B68" s="351"/>
      <c r="C68" s="106">
        <v>323</v>
      </c>
      <c r="D68" s="107" t="s">
        <v>44</v>
      </c>
      <c r="E68" s="108"/>
      <c r="F68" s="108">
        <f t="shared" ref="F68" si="21">SUM(F69)</f>
        <v>171.04</v>
      </c>
      <c r="G68" s="230"/>
    </row>
    <row r="69" spans="1:7" ht="15" customHeight="1" x14ac:dyDescent="0.25">
      <c r="A69" s="352"/>
      <c r="B69" s="353"/>
      <c r="C69" s="165">
        <v>3237</v>
      </c>
      <c r="D69" s="165" t="s">
        <v>48</v>
      </c>
      <c r="E69" s="130"/>
      <c r="F69" s="130">
        <v>171.04</v>
      </c>
      <c r="G69" s="217"/>
    </row>
    <row r="70" spans="1:7" x14ac:dyDescent="0.25">
      <c r="A70" s="255">
        <v>51</v>
      </c>
      <c r="B70" s="166"/>
      <c r="C70" s="167"/>
      <c r="D70" s="168" t="s">
        <v>21</v>
      </c>
      <c r="E70" s="136">
        <f t="shared" ref="E70:F70" si="22">SUM(E71)</f>
        <v>37188</v>
      </c>
      <c r="F70" s="136">
        <f t="shared" si="22"/>
        <v>37958.159999999996</v>
      </c>
      <c r="G70" s="229">
        <f t="shared" si="1"/>
        <v>102.07099064214262</v>
      </c>
    </row>
    <row r="71" spans="1:7" x14ac:dyDescent="0.25">
      <c r="A71" s="256">
        <v>3</v>
      </c>
      <c r="B71" s="152"/>
      <c r="C71" s="163"/>
      <c r="D71" s="140"/>
      <c r="E71" s="141">
        <f t="shared" ref="E71:F71" si="23">SUM(E72+E79)</f>
        <v>37188</v>
      </c>
      <c r="F71" s="141">
        <f t="shared" si="23"/>
        <v>37958.159999999996</v>
      </c>
      <c r="G71" s="230">
        <f t="shared" si="1"/>
        <v>102.07099064214262</v>
      </c>
    </row>
    <row r="72" spans="1:7" x14ac:dyDescent="0.25">
      <c r="A72" s="360">
        <v>31</v>
      </c>
      <c r="B72" s="361"/>
      <c r="C72" s="142"/>
      <c r="D72" s="143" t="s">
        <v>32</v>
      </c>
      <c r="E72" s="144">
        <v>36144</v>
      </c>
      <c r="F72" s="144">
        <f t="shared" ref="F72" si="24">SUM(F73+F75+F77)</f>
        <v>36921.49</v>
      </c>
      <c r="G72" s="299">
        <f t="shared" si="1"/>
        <v>102.15109008410801</v>
      </c>
    </row>
    <row r="73" spans="1:7" x14ac:dyDescent="0.25">
      <c r="A73" s="350"/>
      <c r="B73" s="351"/>
      <c r="C73" s="164">
        <v>311</v>
      </c>
      <c r="D73" s="164" t="s">
        <v>129</v>
      </c>
      <c r="E73" s="141"/>
      <c r="F73" s="141">
        <f t="shared" ref="F73" si="25">SUM(F74)</f>
        <v>30301.7</v>
      </c>
      <c r="G73" s="230"/>
    </row>
    <row r="74" spans="1:7" x14ac:dyDescent="0.25">
      <c r="A74" s="352"/>
      <c r="B74" s="353"/>
      <c r="C74" s="165">
        <v>3111</v>
      </c>
      <c r="D74" s="165" t="s">
        <v>35</v>
      </c>
      <c r="E74" s="130"/>
      <c r="F74" s="130">
        <v>30301.7</v>
      </c>
      <c r="G74" s="217"/>
    </row>
    <row r="75" spans="1:7" x14ac:dyDescent="0.25">
      <c r="A75" s="350"/>
      <c r="B75" s="351"/>
      <c r="C75" s="164">
        <v>312</v>
      </c>
      <c r="D75" s="164" t="s">
        <v>33</v>
      </c>
      <c r="E75" s="141"/>
      <c r="F75" s="141">
        <f t="shared" ref="F75" si="26">SUM(F76)</f>
        <v>1620</v>
      </c>
      <c r="G75" s="230"/>
    </row>
    <row r="76" spans="1:7" x14ac:dyDescent="0.25">
      <c r="A76" s="352"/>
      <c r="B76" s="353"/>
      <c r="C76" s="165">
        <v>3121</v>
      </c>
      <c r="D76" s="165" t="s">
        <v>33</v>
      </c>
      <c r="E76" s="130"/>
      <c r="F76" s="130">
        <v>1620</v>
      </c>
      <c r="G76" s="217"/>
    </row>
    <row r="77" spans="1:7" x14ac:dyDescent="0.25">
      <c r="A77" s="350"/>
      <c r="B77" s="351"/>
      <c r="C77" s="164">
        <v>313</v>
      </c>
      <c r="D77" s="164" t="s">
        <v>38</v>
      </c>
      <c r="E77" s="141"/>
      <c r="F77" s="141">
        <f t="shared" ref="F77" si="27">SUM(F78)</f>
        <v>4999.79</v>
      </c>
      <c r="G77" s="230"/>
    </row>
    <row r="78" spans="1:7" x14ac:dyDescent="0.25">
      <c r="A78" s="352"/>
      <c r="B78" s="353"/>
      <c r="C78" s="165">
        <v>3132</v>
      </c>
      <c r="D78" s="165" t="s">
        <v>103</v>
      </c>
      <c r="E78" s="130"/>
      <c r="F78" s="130">
        <v>4999.79</v>
      </c>
      <c r="G78" s="217"/>
    </row>
    <row r="79" spans="1:7" x14ac:dyDescent="0.25">
      <c r="A79" s="360">
        <v>32</v>
      </c>
      <c r="B79" s="361"/>
      <c r="C79" s="142"/>
      <c r="D79" s="143" t="s">
        <v>40</v>
      </c>
      <c r="E79" s="144">
        <v>1044</v>
      </c>
      <c r="F79" s="144">
        <f t="shared" ref="F79" si="28">SUM(F80)</f>
        <v>1036.67</v>
      </c>
      <c r="G79" s="299">
        <f t="shared" ref="G79:G137" si="29">F79/E79*100</f>
        <v>99.297892720306521</v>
      </c>
    </row>
    <row r="80" spans="1:7" x14ac:dyDescent="0.25">
      <c r="A80" s="350"/>
      <c r="B80" s="351"/>
      <c r="C80" s="164">
        <v>321</v>
      </c>
      <c r="D80" s="164" t="s">
        <v>50</v>
      </c>
      <c r="E80" s="141"/>
      <c r="F80" s="141">
        <f t="shared" ref="F80" si="30">SUM(F82:F82)</f>
        <v>1036.67</v>
      </c>
      <c r="G80" s="230"/>
    </row>
    <row r="81" spans="1:7" x14ac:dyDescent="0.25">
      <c r="A81" s="253"/>
      <c r="B81" s="254"/>
      <c r="C81" s="165">
        <v>3211</v>
      </c>
      <c r="D81" s="165" t="s">
        <v>51</v>
      </c>
      <c r="E81" s="130"/>
      <c r="F81" s="130">
        <v>0</v>
      </c>
      <c r="G81" s="217"/>
    </row>
    <row r="82" spans="1:7" x14ac:dyDescent="0.25">
      <c r="A82" s="352"/>
      <c r="B82" s="353"/>
      <c r="C82" s="165">
        <v>3212</v>
      </c>
      <c r="D82" s="165" t="s">
        <v>130</v>
      </c>
      <c r="E82" s="130"/>
      <c r="F82" s="130">
        <v>1036.67</v>
      </c>
      <c r="G82" s="217"/>
    </row>
    <row r="83" spans="1:7" ht="15" customHeight="1" x14ac:dyDescent="0.25">
      <c r="A83" s="348" t="s">
        <v>225</v>
      </c>
      <c r="B83" s="349"/>
      <c r="C83" s="132"/>
      <c r="D83" s="48" t="s">
        <v>158</v>
      </c>
      <c r="E83" s="133">
        <f t="shared" ref="E83:F86" si="31">E84</f>
        <v>980</v>
      </c>
      <c r="F83" s="133">
        <f t="shared" si="31"/>
        <v>980</v>
      </c>
      <c r="G83" s="228">
        <f t="shared" ref="G83:G86" si="32">F83/E83*100</f>
        <v>100</v>
      </c>
    </row>
    <row r="84" spans="1:7" x14ac:dyDescent="0.25">
      <c r="A84" s="358">
        <v>11</v>
      </c>
      <c r="B84" s="359"/>
      <c r="C84" s="134"/>
      <c r="D84" s="168" t="s">
        <v>28</v>
      </c>
      <c r="E84" s="136">
        <f t="shared" si="31"/>
        <v>980</v>
      </c>
      <c r="F84" s="136">
        <f t="shared" si="31"/>
        <v>980</v>
      </c>
      <c r="G84" s="229">
        <f t="shared" si="32"/>
        <v>100</v>
      </c>
    </row>
    <row r="85" spans="1:7" x14ac:dyDescent="0.25">
      <c r="A85" s="362">
        <v>3</v>
      </c>
      <c r="B85" s="363"/>
      <c r="C85" s="153"/>
      <c r="D85" s="140" t="s">
        <v>31</v>
      </c>
      <c r="E85" s="141">
        <f t="shared" si="31"/>
        <v>980</v>
      </c>
      <c r="F85" s="141">
        <f t="shared" si="31"/>
        <v>980</v>
      </c>
      <c r="G85" s="230">
        <f t="shared" si="32"/>
        <v>100</v>
      </c>
    </row>
    <row r="86" spans="1:7" x14ac:dyDescent="0.25">
      <c r="A86" s="360">
        <v>31</v>
      </c>
      <c r="B86" s="361"/>
      <c r="C86" s="142"/>
      <c r="D86" s="143" t="s">
        <v>32</v>
      </c>
      <c r="E86" s="144">
        <v>980</v>
      </c>
      <c r="F86" s="144">
        <f t="shared" si="31"/>
        <v>980</v>
      </c>
      <c r="G86" s="299">
        <f t="shared" si="32"/>
        <v>100</v>
      </c>
    </row>
    <row r="87" spans="1:7" x14ac:dyDescent="0.25">
      <c r="A87" s="350"/>
      <c r="B87" s="351"/>
      <c r="C87" s="164">
        <v>312</v>
      </c>
      <c r="D87" s="164" t="s">
        <v>33</v>
      </c>
      <c r="E87" s="141"/>
      <c r="F87" s="141">
        <f t="shared" ref="F87" si="33">SUM(F88)</f>
        <v>980</v>
      </c>
      <c r="G87" s="230"/>
    </row>
    <row r="88" spans="1:7" x14ac:dyDescent="0.25">
      <c r="A88" s="352"/>
      <c r="B88" s="353"/>
      <c r="C88" s="165">
        <v>3121</v>
      </c>
      <c r="D88" s="165" t="s">
        <v>33</v>
      </c>
      <c r="E88" s="130"/>
      <c r="F88" s="130">
        <v>980</v>
      </c>
      <c r="G88" s="217"/>
    </row>
    <row r="89" spans="1:7" x14ac:dyDescent="0.25">
      <c r="A89" s="348" t="s">
        <v>260</v>
      </c>
      <c r="B89" s="349"/>
      <c r="C89" s="132"/>
      <c r="D89" s="48" t="s">
        <v>261</v>
      </c>
      <c r="E89" s="133">
        <f t="shared" ref="E89:F92" si="34">E90</f>
        <v>506</v>
      </c>
      <c r="F89" s="133">
        <f t="shared" si="34"/>
        <v>506.02</v>
      </c>
      <c r="G89" s="228">
        <f t="shared" si="29"/>
        <v>100.00395256916997</v>
      </c>
    </row>
    <row r="90" spans="1:7" x14ac:dyDescent="0.25">
      <c r="A90" s="358">
        <v>11</v>
      </c>
      <c r="B90" s="359"/>
      <c r="C90" s="134"/>
      <c r="D90" s="168" t="s">
        <v>28</v>
      </c>
      <c r="E90" s="136">
        <f t="shared" si="34"/>
        <v>506</v>
      </c>
      <c r="F90" s="136">
        <f t="shared" si="34"/>
        <v>506.02</v>
      </c>
      <c r="G90" s="229">
        <f t="shared" si="29"/>
        <v>100.00395256916997</v>
      </c>
    </row>
    <row r="91" spans="1:7" x14ac:dyDescent="0.25">
      <c r="A91" s="362">
        <v>3</v>
      </c>
      <c r="B91" s="363"/>
      <c r="C91" s="153"/>
      <c r="D91" s="140" t="s">
        <v>31</v>
      </c>
      <c r="E91" s="141">
        <f t="shared" si="34"/>
        <v>506</v>
      </c>
      <c r="F91" s="141">
        <f t="shared" si="34"/>
        <v>506.02</v>
      </c>
      <c r="G91" s="230">
        <f t="shared" si="29"/>
        <v>100.00395256916997</v>
      </c>
    </row>
    <row r="92" spans="1:7" x14ac:dyDescent="0.25">
      <c r="A92" s="360">
        <v>32</v>
      </c>
      <c r="B92" s="361"/>
      <c r="C92" s="142"/>
      <c r="D92" s="143" t="s">
        <v>40</v>
      </c>
      <c r="E92" s="144">
        <v>506</v>
      </c>
      <c r="F92" s="144">
        <f t="shared" si="34"/>
        <v>506.02</v>
      </c>
      <c r="G92" s="299">
        <f t="shared" si="29"/>
        <v>100.00395256916997</v>
      </c>
    </row>
    <row r="93" spans="1:7" x14ac:dyDescent="0.25">
      <c r="A93" s="350"/>
      <c r="B93" s="351"/>
      <c r="C93" s="164">
        <v>322</v>
      </c>
      <c r="D93" s="164" t="s">
        <v>41</v>
      </c>
      <c r="E93" s="141"/>
      <c r="F93" s="141">
        <f t="shared" ref="F93" si="35">SUM(F94)</f>
        <v>506.02</v>
      </c>
      <c r="G93" s="230"/>
    </row>
    <row r="94" spans="1:7" x14ac:dyDescent="0.25">
      <c r="A94" s="352"/>
      <c r="B94" s="353"/>
      <c r="C94" s="165">
        <v>3221</v>
      </c>
      <c r="D94" s="165" t="s">
        <v>110</v>
      </c>
      <c r="E94" s="130"/>
      <c r="F94" s="130">
        <v>506.02</v>
      </c>
      <c r="G94" s="217"/>
    </row>
    <row r="95" spans="1:7" ht="30" customHeight="1" x14ac:dyDescent="0.25">
      <c r="A95" s="364" t="s">
        <v>226</v>
      </c>
      <c r="B95" s="365"/>
      <c r="C95" s="169"/>
      <c r="D95" s="170" t="s">
        <v>213</v>
      </c>
      <c r="E95" s="133">
        <f>E96+E111</f>
        <v>3772</v>
      </c>
      <c r="F95" s="133">
        <f>F96+F111</f>
        <v>3810.12</v>
      </c>
      <c r="G95" s="228">
        <f t="shared" si="29"/>
        <v>101.01060445387063</v>
      </c>
    </row>
    <row r="96" spans="1:7" x14ac:dyDescent="0.25">
      <c r="A96" s="160">
        <v>11</v>
      </c>
      <c r="B96" s="161"/>
      <c r="C96" s="162"/>
      <c r="D96" s="135" t="s">
        <v>28</v>
      </c>
      <c r="E96" s="136">
        <f t="shared" ref="E96:F96" si="36">E97</f>
        <v>1886</v>
      </c>
      <c r="F96" s="136">
        <f t="shared" si="36"/>
        <v>1905.06</v>
      </c>
      <c r="G96" s="229">
        <f t="shared" si="29"/>
        <v>101.01060445387063</v>
      </c>
    </row>
    <row r="97" spans="1:7" x14ac:dyDescent="0.25">
      <c r="A97" s="256">
        <v>3</v>
      </c>
      <c r="B97" s="152"/>
      <c r="C97" s="163"/>
      <c r="D97" s="140"/>
      <c r="E97" s="141">
        <f t="shared" ref="E97" si="37">SUM(E98+E105)</f>
        <v>1886</v>
      </c>
      <c r="F97" s="141">
        <f>SUM(F98+F105)</f>
        <v>1905.06</v>
      </c>
      <c r="G97" s="230">
        <f t="shared" si="29"/>
        <v>101.01060445387063</v>
      </c>
    </row>
    <row r="98" spans="1:7" x14ac:dyDescent="0.25">
      <c r="A98" s="308">
        <v>31</v>
      </c>
      <c r="B98" s="257"/>
      <c r="C98" s="142"/>
      <c r="D98" s="143" t="s">
        <v>32</v>
      </c>
      <c r="E98" s="144">
        <v>1846</v>
      </c>
      <c r="F98" s="144">
        <f t="shared" ref="F98" si="38">SUM(F99+F101+F103)</f>
        <v>1846.22</v>
      </c>
      <c r="G98" s="299">
        <f t="shared" si="29"/>
        <v>100.01191765980499</v>
      </c>
    </row>
    <row r="99" spans="1:7" x14ac:dyDescent="0.25">
      <c r="A99" s="258"/>
      <c r="B99" s="259"/>
      <c r="C99" s="164">
        <v>311</v>
      </c>
      <c r="D99" s="164" t="s">
        <v>129</v>
      </c>
      <c r="E99" s="141"/>
      <c r="F99" s="141">
        <f t="shared" ref="F99" si="39">SUM(F100)</f>
        <v>1631.25</v>
      </c>
      <c r="G99" s="230"/>
    </row>
    <row r="100" spans="1:7" x14ac:dyDescent="0.25">
      <c r="A100" s="253"/>
      <c r="B100" s="254"/>
      <c r="C100" s="165">
        <v>3111</v>
      </c>
      <c r="D100" s="165" t="s">
        <v>35</v>
      </c>
      <c r="E100" s="130"/>
      <c r="F100" s="130">
        <v>1631.25</v>
      </c>
      <c r="G100" s="217"/>
    </row>
    <row r="101" spans="1:7" ht="15" customHeight="1" x14ac:dyDescent="0.25">
      <c r="A101" s="258"/>
      <c r="B101" s="259"/>
      <c r="C101" s="164">
        <v>312</v>
      </c>
      <c r="D101" s="164" t="s">
        <v>33</v>
      </c>
      <c r="E101" s="141"/>
      <c r="F101" s="141">
        <f t="shared" ref="F101" si="40">SUM(F102)</f>
        <v>150</v>
      </c>
      <c r="G101" s="230"/>
    </row>
    <row r="102" spans="1:7" x14ac:dyDescent="0.25">
      <c r="A102" s="253"/>
      <c r="B102" s="254"/>
      <c r="C102" s="165">
        <v>3121</v>
      </c>
      <c r="D102" s="165" t="s">
        <v>33</v>
      </c>
      <c r="E102" s="130"/>
      <c r="F102" s="130">
        <v>150</v>
      </c>
      <c r="G102" s="217"/>
    </row>
    <row r="103" spans="1:7" x14ac:dyDescent="0.25">
      <c r="A103" s="258"/>
      <c r="B103" s="259"/>
      <c r="C103" s="164">
        <v>313</v>
      </c>
      <c r="D103" s="164" t="s">
        <v>38</v>
      </c>
      <c r="E103" s="141"/>
      <c r="F103" s="141">
        <f t="shared" ref="F103" si="41">SUM(F104)</f>
        <v>64.97</v>
      </c>
      <c r="G103" s="230"/>
    </row>
    <row r="104" spans="1:7" x14ac:dyDescent="0.25">
      <c r="A104" s="253"/>
      <c r="B104" s="254"/>
      <c r="C104" s="165">
        <v>3132</v>
      </c>
      <c r="D104" s="165" t="s">
        <v>103</v>
      </c>
      <c r="E104" s="130"/>
      <c r="F104" s="130">
        <v>64.97</v>
      </c>
      <c r="G104" s="217"/>
    </row>
    <row r="105" spans="1:7" x14ac:dyDescent="0.25">
      <c r="A105" s="308">
        <v>32</v>
      </c>
      <c r="B105" s="257"/>
      <c r="C105" s="142"/>
      <c r="D105" s="143" t="s">
        <v>40</v>
      </c>
      <c r="E105" s="144">
        <v>40</v>
      </c>
      <c r="F105" s="144">
        <f>SUM(F106,F109)</f>
        <v>58.84</v>
      </c>
      <c r="G105" s="299">
        <f t="shared" si="29"/>
        <v>147.10000000000002</v>
      </c>
    </row>
    <row r="106" spans="1:7" x14ac:dyDescent="0.25">
      <c r="A106" s="258"/>
      <c r="B106" s="259"/>
      <c r="C106" s="164">
        <v>321</v>
      </c>
      <c r="D106" s="164" t="s">
        <v>50</v>
      </c>
      <c r="E106" s="141"/>
      <c r="F106" s="141">
        <f>SUM(F108:F108)</f>
        <v>39.840000000000003</v>
      </c>
      <c r="G106" s="230"/>
    </row>
    <row r="107" spans="1:7" x14ac:dyDescent="0.25">
      <c r="A107" s="253"/>
      <c r="B107" s="254"/>
      <c r="C107" s="165">
        <v>3211</v>
      </c>
      <c r="D107" s="165" t="s">
        <v>51</v>
      </c>
      <c r="E107" s="130"/>
      <c r="F107" s="130">
        <v>0</v>
      </c>
      <c r="G107" s="217"/>
    </row>
    <row r="108" spans="1:7" x14ac:dyDescent="0.25">
      <c r="A108" s="253"/>
      <c r="B108" s="254"/>
      <c r="C108" s="165">
        <v>3212</v>
      </c>
      <c r="D108" s="165" t="s">
        <v>104</v>
      </c>
      <c r="E108" s="130"/>
      <c r="F108" s="130">
        <v>39.840000000000003</v>
      </c>
      <c r="G108" s="217"/>
    </row>
    <row r="109" spans="1:7" x14ac:dyDescent="0.25">
      <c r="A109" s="350"/>
      <c r="B109" s="351"/>
      <c r="C109" s="106">
        <v>323</v>
      </c>
      <c r="D109" s="107" t="s">
        <v>44</v>
      </c>
      <c r="E109" s="108"/>
      <c r="F109" s="108">
        <f t="shared" ref="F109" si="42">SUM(F110)</f>
        <v>19</v>
      </c>
      <c r="G109" s="230"/>
    </row>
    <row r="110" spans="1:7" x14ac:dyDescent="0.25">
      <c r="A110" s="352"/>
      <c r="B110" s="353"/>
      <c r="C110" s="165">
        <v>3237</v>
      </c>
      <c r="D110" s="165" t="s">
        <v>48</v>
      </c>
      <c r="E110" s="130"/>
      <c r="F110" s="130">
        <v>19</v>
      </c>
      <c r="G110" s="217"/>
    </row>
    <row r="111" spans="1:7" x14ac:dyDescent="0.25">
      <c r="A111" s="255">
        <v>52</v>
      </c>
      <c r="B111" s="166"/>
      <c r="C111" s="171"/>
      <c r="D111" s="168" t="s">
        <v>216</v>
      </c>
      <c r="E111" s="136">
        <f t="shared" ref="E111:F111" si="43">SUM(E112)</f>
        <v>1886</v>
      </c>
      <c r="F111" s="136">
        <f t="shared" si="43"/>
        <v>1905.06</v>
      </c>
      <c r="G111" s="229">
        <f t="shared" si="29"/>
        <v>101.01060445387063</v>
      </c>
    </row>
    <row r="112" spans="1:7" x14ac:dyDescent="0.25">
      <c r="A112" s="256">
        <v>3</v>
      </c>
      <c r="B112" s="152"/>
      <c r="C112" s="163"/>
      <c r="D112" s="140"/>
      <c r="E112" s="141">
        <f>SUM(E113,E120)</f>
        <v>1886</v>
      </c>
      <c r="F112" s="141">
        <f>SUM(F113,F120)</f>
        <v>1905.06</v>
      </c>
      <c r="G112" s="230">
        <f t="shared" si="29"/>
        <v>101.01060445387063</v>
      </c>
    </row>
    <row r="113" spans="1:7" x14ac:dyDescent="0.25">
      <c r="A113" s="308">
        <v>31</v>
      </c>
      <c r="B113" s="257"/>
      <c r="C113" s="142"/>
      <c r="D113" s="143" t="s">
        <v>32</v>
      </c>
      <c r="E113" s="144">
        <v>1846</v>
      </c>
      <c r="F113" s="144">
        <f>SUM(F114,F116,F118)</f>
        <v>1846.22</v>
      </c>
      <c r="G113" s="299">
        <f t="shared" si="29"/>
        <v>100.01191765980499</v>
      </c>
    </row>
    <row r="114" spans="1:7" x14ac:dyDescent="0.25">
      <c r="A114" s="258"/>
      <c r="B114" s="259"/>
      <c r="C114" s="164">
        <v>311</v>
      </c>
      <c r="D114" s="164" t="s">
        <v>129</v>
      </c>
      <c r="E114" s="141"/>
      <c r="F114" s="141">
        <f t="shared" ref="F114" si="44">SUM(F115)</f>
        <v>1631.25</v>
      </c>
      <c r="G114" s="230"/>
    </row>
    <row r="115" spans="1:7" x14ac:dyDescent="0.25">
      <c r="A115" s="253"/>
      <c r="B115" s="254"/>
      <c r="C115" s="165">
        <v>3111</v>
      </c>
      <c r="D115" s="165" t="s">
        <v>35</v>
      </c>
      <c r="E115" s="130"/>
      <c r="F115" s="130">
        <v>1631.25</v>
      </c>
      <c r="G115" s="217"/>
    </row>
    <row r="116" spans="1:7" ht="18.75" customHeight="1" x14ac:dyDescent="0.25">
      <c r="A116" s="258"/>
      <c r="B116" s="259"/>
      <c r="C116" s="164">
        <v>312</v>
      </c>
      <c r="D116" s="164" t="s">
        <v>33</v>
      </c>
      <c r="E116" s="141"/>
      <c r="F116" s="141">
        <f t="shared" ref="F116" si="45">SUM(F117)</f>
        <v>150</v>
      </c>
      <c r="G116" s="230"/>
    </row>
    <row r="117" spans="1:7" ht="17.25" customHeight="1" x14ac:dyDescent="0.25">
      <c r="A117" s="253"/>
      <c r="B117" s="254"/>
      <c r="C117" s="165">
        <v>3121</v>
      </c>
      <c r="D117" s="165" t="s">
        <v>33</v>
      </c>
      <c r="E117" s="130"/>
      <c r="F117" s="130">
        <v>150</v>
      </c>
      <c r="G117" s="217"/>
    </row>
    <row r="118" spans="1:7" ht="15" customHeight="1" x14ac:dyDescent="0.25">
      <c r="A118" s="350"/>
      <c r="B118" s="351"/>
      <c r="C118" s="164">
        <v>313</v>
      </c>
      <c r="D118" s="164" t="s">
        <v>38</v>
      </c>
      <c r="E118" s="141"/>
      <c r="F118" s="141">
        <f t="shared" ref="F118" si="46">SUM(F119)</f>
        <v>64.97</v>
      </c>
      <c r="G118" s="230"/>
    </row>
    <row r="119" spans="1:7" x14ac:dyDescent="0.25">
      <c r="A119" s="352"/>
      <c r="B119" s="353"/>
      <c r="C119" s="165">
        <v>3132</v>
      </c>
      <c r="D119" s="165" t="s">
        <v>103</v>
      </c>
      <c r="E119" s="130"/>
      <c r="F119" s="130">
        <v>64.97</v>
      </c>
      <c r="G119" s="217"/>
    </row>
    <row r="120" spans="1:7" x14ac:dyDescent="0.25">
      <c r="A120" s="360">
        <v>32</v>
      </c>
      <c r="B120" s="361"/>
      <c r="C120" s="142"/>
      <c r="D120" s="143" t="s">
        <v>40</v>
      </c>
      <c r="E120" s="144">
        <v>40</v>
      </c>
      <c r="F120" s="144">
        <f>SUM(F121,F124)</f>
        <v>58.84</v>
      </c>
      <c r="G120" s="299">
        <f t="shared" si="29"/>
        <v>147.10000000000002</v>
      </c>
    </row>
    <row r="121" spans="1:7" x14ac:dyDescent="0.25">
      <c r="A121" s="350"/>
      <c r="B121" s="351"/>
      <c r="C121" s="164">
        <v>321</v>
      </c>
      <c r="D121" s="164" t="s">
        <v>50</v>
      </c>
      <c r="E121" s="141"/>
      <c r="F121" s="141">
        <f>SUM(F123:F123)</f>
        <v>39.840000000000003</v>
      </c>
      <c r="G121" s="230"/>
    </row>
    <row r="122" spans="1:7" x14ac:dyDescent="0.25">
      <c r="A122" s="253"/>
      <c r="B122" s="254"/>
      <c r="C122" s="165">
        <v>3211</v>
      </c>
      <c r="D122" s="165" t="s">
        <v>51</v>
      </c>
      <c r="E122" s="130"/>
      <c r="F122" s="130">
        <v>0</v>
      </c>
      <c r="G122" s="217"/>
    </row>
    <row r="123" spans="1:7" x14ac:dyDescent="0.25">
      <c r="A123" s="352"/>
      <c r="B123" s="353"/>
      <c r="C123" s="165">
        <v>3212</v>
      </c>
      <c r="D123" s="165" t="s">
        <v>130</v>
      </c>
      <c r="E123" s="130"/>
      <c r="F123" s="130">
        <v>39.840000000000003</v>
      </c>
      <c r="G123" s="217"/>
    </row>
    <row r="124" spans="1:7" x14ac:dyDescent="0.25">
      <c r="A124" s="350"/>
      <c r="B124" s="351"/>
      <c r="C124" s="106">
        <v>323</v>
      </c>
      <c r="D124" s="107" t="s">
        <v>44</v>
      </c>
      <c r="E124" s="108"/>
      <c r="F124" s="108">
        <f t="shared" ref="F124" si="47">SUM(F125)</f>
        <v>19</v>
      </c>
      <c r="G124" s="230"/>
    </row>
    <row r="125" spans="1:7" x14ac:dyDescent="0.25">
      <c r="A125" s="352"/>
      <c r="B125" s="353"/>
      <c r="C125" s="165">
        <v>3237</v>
      </c>
      <c r="D125" s="165" t="s">
        <v>48</v>
      </c>
      <c r="E125" s="130"/>
      <c r="F125" s="130">
        <v>19</v>
      </c>
      <c r="G125" s="217"/>
    </row>
    <row r="126" spans="1:7" ht="45" x14ac:dyDescent="0.25">
      <c r="A126" s="348" t="s">
        <v>229</v>
      </c>
      <c r="B126" s="349"/>
      <c r="C126" s="132"/>
      <c r="D126" s="48" t="s">
        <v>228</v>
      </c>
      <c r="E126" s="133">
        <f t="shared" ref="E126" si="48">SUM(E127)</f>
        <v>1940</v>
      </c>
      <c r="F126" s="133">
        <f>SUM(F127)</f>
        <v>2998.85</v>
      </c>
      <c r="G126" s="228">
        <f t="shared" si="29"/>
        <v>154.57989690721649</v>
      </c>
    </row>
    <row r="127" spans="1:7" x14ac:dyDescent="0.25">
      <c r="A127" s="358">
        <v>11</v>
      </c>
      <c r="B127" s="359"/>
      <c r="C127" s="134"/>
      <c r="D127" s="168" t="s">
        <v>28</v>
      </c>
      <c r="E127" s="136">
        <f>SUM(E128,E132)</f>
        <v>1940</v>
      </c>
      <c r="F127" s="136">
        <f>SUM(F128,F132)</f>
        <v>2998.85</v>
      </c>
      <c r="G127" s="229">
        <f t="shared" si="29"/>
        <v>154.57989690721649</v>
      </c>
    </row>
    <row r="128" spans="1:7" x14ac:dyDescent="0.25">
      <c r="A128" s="362">
        <v>3</v>
      </c>
      <c r="B128" s="363"/>
      <c r="C128" s="153"/>
      <c r="D128" s="140" t="s">
        <v>31</v>
      </c>
      <c r="E128" s="141">
        <f t="shared" ref="E128:F128" si="49">E129</f>
        <v>940</v>
      </c>
      <c r="F128" s="141">
        <f t="shared" si="49"/>
        <v>1998.85</v>
      </c>
      <c r="G128" s="230">
        <f t="shared" si="29"/>
        <v>212.64361702127655</v>
      </c>
    </row>
    <row r="129" spans="1:7" x14ac:dyDescent="0.25">
      <c r="A129" s="360">
        <v>32</v>
      </c>
      <c r="B129" s="361"/>
      <c r="C129" s="142"/>
      <c r="D129" s="143" t="s">
        <v>40</v>
      </c>
      <c r="E129" s="144">
        <v>940</v>
      </c>
      <c r="F129" s="144">
        <f>F130</f>
        <v>1998.85</v>
      </c>
      <c r="G129" s="299">
        <f t="shared" si="29"/>
        <v>212.64361702127655</v>
      </c>
    </row>
    <row r="130" spans="1:7" x14ac:dyDescent="0.25">
      <c r="A130" s="350"/>
      <c r="B130" s="351"/>
      <c r="C130" s="164">
        <v>323</v>
      </c>
      <c r="D130" s="164" t="s">
        <v>44</v>
      </c>
      <c r="E130" s="141"/>
      <c r="F130" s="141">
        <f t="shared" ref="F130" si="50">SUM(F131)</f>
        <v>1998.85</v>
      </c>
      <c r="G130" s="230"/>
    </row>
    <row r="131" spans="1:7" x14ac:dyDescent="0.25">
      <c r="A131" s="352"/>
      <c r="B131" s="353"/>
      <c r="C131" s="165">
        <v>3237</v>
      </c>
      <c r="D131" s="165" t="s">
        <v>48</v>
      </c>
      <c r="E131" s="130"/>
      <c r="F131" s="130">
        <v>1998.85</v>
      </c>
      <c r="G131" s="217"/>
    </row>
    <row r="132" spans="1:7" x14ac:dyDescent="0.25">
      <c r="A132" s="366">
        <v>4</v>
      </c>
      <c r="B132" s="367"/>
      <c r="C132" s="147"/>
      <c r="D132" s="148" t="s">
        <v>76</v>
      </c>
      <c r="E132" s="149">
        <f t="shared" ref="E132:F133" si="51">SUM(E133)</f>
        <v>1000</v>
      </c>
      <c r="F132" s="149">
        <f t="shared" si="51"/>
        <v>1000</v>
      </c>
      <c r="G132" s="263">
        <f t="shared" si="29"/>
        <v>100</v>
      </c>
    </row>
    <row r="133" spans="1:7" x14ac:dyDescent="0.25">
      <c r="A133" s="360">
        <v>45</v>
      </c>
      <c r="B133" s="361"/>
      <c r="C133" s="142"/>
      <c r="D133" s="143" t="s">
        <v>211</v>
      </c>
      <c r="E133" s="150">
        <v>1000</v>
      </c>
      <c r="F133" s="150">
        <f t="shared" si="51"/>
        <v>1000</v>
      </c>
      <c r="G133" s="299">
        <f t="shared" si="29"/>
        <v>100</v>
      </c>
    </row>
    <row r="134" spans="1:7" x14ac:dyDescent="0.25">
      <c r="A134" s="151"/>
      <c r="B134" s="152"/>
      <c r="C134" s="153">
        <v>451</v>
      </c>
      <c r="D134" s="140" t="s">
        <v>211</v>
      </c>
      <c r="E134" s="154"/>
      <c r="F134" s="154">
        <f t="shared" ref="F134" si="52">F135</f>
        <v>1000</v>
      </c>
      <c r="G134" s="230"/>
    </row>
    <row r="135" spans="1:7" x14ac:dyDescent="0.25">
      <c r="A135" s="155"/>
      <c r="B135" s="156"/>
      <c r="C135" s="157">
        <v>4511</v>
      </c>
      <c r="D135" s="158" t="s">
        <v>212</v>
      </c>
      <c r="E135" s="159"/>
      <c r="F135" s="159">
        <v>1000</v>
      </c>
      <c r="G135" s="217"/>
    </row>
    <row r="136" spans="1:7" ht="30" x14ac:dyDescent="0.25">
      <c r="A136" s="348" t="s">
        <v>230</v>
      </c>
      <c r="B136" s="349"/>
      <c r="C136" s="132"/>
      <c r="D136" s="48" t="s">
        <v>231</v>
      </c>
      <c r="E136" s="133">
        <f t="shared" ref="E136:F136" si="53">E137</f>
        <v>3450</v>
      </c>
      <c r="F136" s="133">
        <f t="shared" si="53"/>
        <v>3431.88</v>
      </c>
      <c r="G136" s="228">
        <f t="shared" si="29"/>
        <v>99.474782608695662</v>
      </c>
    </row>
    <row r="137" spans="1:7" x14ac:dyDescent="0.25">
      <c r="A137" s="358">
        <v>11</v>
      </c>
      <c r="B137" s="359"/>
      <c r="C137" s="134"/>
      <c r="D137" s="168" t="s">
        <v>28</v>
      </c>
      <c r="E137" s="136">
        <f>SUM(E138,E148)</f>
        <v>3450</v>
      </c>
      <c r="F137" s="136">
        <f>SUM(F138,F148)</f>
        <v>3431.88</v>
      </c>
      <c r="G137" s="229">
        <f t="shared" si="29"/>
        <v>99.474782608695662</v>
      </c>
    </row>
    <row r="138" spans="1:7" x14ac:dyDescent="0.25">
      <c r="A138" s="366">
        <v>4</v>
      </c>
      <c r="B138" s="367"/>
      <c r="C138" s="147"/>
      <c r="D138" s="148" t="s">
        <v>76</v>
      </c>
      <c r="E138" s="149">
        <f t="shared" ref="E138:F139" si="54">SUM(E139)</f>
        <v>3450</v>
      </c>
      <c r="F138" s="149">
        <f t="shared" si="54"/>
        <v>3431.88</v>
      </c>
      <c r="G138" s="263">
        <f t="shared" ref="G138:G201" si="55">F138/E138*100</f>
        <v>99.474782608695662</v>
      </c>
    </row>
    <row r="139" spans="1:7" ht="30" x14ac:dyDescent="0.25">
      <c r="A139" s="360">
        <v>42</v>
      </c>
      <c r="B139" s="361"/>
      <c r="C139" s="142"/>
      <c r="D139" s="143" t="s">
        <v>77</v>
      </c>
      <c r="E139" s="150">
        <v>3450</v>
      </c>
      <c r="F139" s="150">
        <f t="shared" si="54"/>
        <v>3431.88</v>
      </c>
      <c r="G139" s="217">
        <f t="shared" si="55"/>
        <v>99.474782608695662</v>
      </c>
    </row>
    <row r="140" spans="1:7" x14ac:dyDescent="0.25">
      <c r="A140" s="151"/>
      <c r="B140" s="152"/>
      <c r="C140" s="153">
        <v>422</v>
      </c>
      <c r="D140" s="140" t="s">
        <v>78</v>
      </c>
      <c r="E140" s="154"/>
      <c r="F140" s="154">
        <f t="shared" ref="F140" si="56">F141</f>
        <v>3431.88</v>
      </c>
      <c r="G140" s="230"/>
    </row>
    <row r="141" spans="1:7" x14ac:dyDescent="0.25">
      <c r="A141" s="155"/>
      <c r="B141" s="156"/>
      <c r="C141" s="157">
        <v>4223</v>
      </c>
      <c r="D141" s="158" t="s">
        <v>81</v>
      </c>
      <c r="E141" s="159"/>
      <c r="F141" s="159">
        <v>3431.88</v>
      </c>
      <c r="G141" s="217"/>
    </row>
    <row r="142" spans="1:7" ht="30" x14ac:dyDescent="0.25">
      <c r="A142" s="348" t="s">
        <v>227</v>
      </c>
      <c r="B142" s="349"/>
      <c r="C142" s="132"/>
      <c r="D142" s="48" t="s">
        <v>131</v>
      </c>
      <c r="E142" s="133">
        <f>SUM(E143,E158,E183,E199,E245)</f>
        <v>2482368</v>
      </c>
      <c r="F142" s="133">
        <f>SUM(F143,F158,F183,F199,F245)</f>
        <v>2481987.09</v>
      </c>
      <c r="G142" s="228">
        <f t="shared" si="55"/>
        <v>99.984655377446046</v>
      </c>
    </row>
    <row r="143" spans="1:7" x14ac:dyDescent="0.25">
      <c r="A143" s="160">
        <v>31</v>
      </c>
      <c r="B143" s="161"/>
      <c r="C143" s="162"/>
      <c r="D143" s="135" t="s">
        <v>25</v>
      </c>
      <c r="E143" s="172">
        <f t="shared" ref="E143:F143" si="57">SUM(E144)</f>
        <v>3316</v>
      </c>
      <c r="F143" s="172">
        <f t="shared" si="57"/>
        <v>3181.34</v>
      </c>
      <c r="G143" s="229">
        <f t="shared" si="55"/>
        <v>95.939083232810617</v>
      </c>
    </row>
    <row r="144" spans="1:7" x14ac:dyDescent="0.25">
      <c r="A144" s="256">
        <v>3</v>
      </c>
      <c r="B144" s="152"/>
      <c r="C144" s="163"/>
      <c r="D144" s="140"/>
      <c r="E144" s="141">
        <f t="shared" ref="E144:F144" si="58">SUM(E145,E155)</f>
        <v>3316</v>
      </c>
      <c r="F144" s="141">
        <f t="shared" si="58"/>
        <v>3181.34</v>
      </c>
      <c r="G144" s="230">
        <f t="shared" si="55"/>
        <v>95.939083232810617</v>
      </c>
    </row>
    <row r="145" spans="1:7" x14ac:dyDescent="0.25">
      <c r="A145" s="360">
        <v>32</v>
      </c>
      <c r="B145" s="361"/>
      <c r="C145" s="142"/>
      <c r="D145" s="143" t="s">
        <v>40</v>
      </c>
      <c r="E145" s="144">
        <v>3300</v>
      </c>
      <c r="F145" s="144">
        <f t="shared" ref="F145" si="59">SUM(F146,F150)</f>
        <v>3165.01</v>
      </c>
      <c r="G145" s="299">
        <f t="shared" si="55"/>
        <v>95.909393939393951</v>
      </c>
    </row>
    <row r="146" spans="1:7" x14ac:dyDescent="0.25">
      <c r="A146" s="151"/>
      <c r="B146" s="152"/>
      <c r="C146" s="153">
        <v>322</v>
      </c>
      <c r="D146" s="140" t="s">
        <v>41</v>
      </c>
      <c r="E146" s="141"/>
      <c r="F146" s="141">
        <f t="shared" ref="F146" si="60">SUM(F147:F149)</f>
        <v>2564.3300000000004</v>
      </c>
      <c r="G146" s="230"/>
    </row>
    <row r="147" spans="1:7" x14ac:dyDescent="0.25">
      <c r="A147" s="155"/>
      <c r="B147" s="156"/>
      <c r="C147" s="157">
        <v>3221</v>
      </c>
      <c r="D147" s="158" t="s">
        <v>132</v>
      </c>
      <c r="E147" s="130"/>
      <c r="F147" s="130">
        <v>2258.7600000000002</v>
      </c>
      <c r="G147" s="217"/>
    </row>
    <row r="148" spans="1:7" x14ac:dyDescent="0.25">
      <c r="A148" s="155"/>
      <c r="B148" s="156"/>
      <c r="C148" s="157">
        <v>3224</v>
      </c>
      <c r="D148" s="158" t="s">
        <v>133</v>
      </c>
      <c r="E148" s="130"/>
      <c r="F148" s="130">
        <v>0</v>
      </c>
      <c r="G148" s="217"/>
    </row>
    <row r="149" spans="1:7" x14ac:dyDescent="0.25">
      <c r="A149" s="155"/>
      <c r="B149" s="156"/>
      <c r="C149" s="157">
        <v>3227</v>
      </c>
      <c r="D149" s="158" t="s">
        <v>59</v>
      </c>
      <c r="E149" s="130"/>
      <c r="F149" s="130">
        <v>305.57</v>
      </c>
      <c r="G149" s="217"/>
    </row>
    <row r="150" spans="1:7" x14ac:dyDescent="0.25">
      <c r="A150" s="368"/>
      <c r="B150" s="369"/>
      <c r="C150" s="164">
        <v>323</v>
      </c>
      <c r="D150" s="164" t="s">
        <v>44</v>
      </c>
      <c r="E150" s="141"/>
      <c r="F150" s="141">
        <f t="shared" ref="F150" si="61">SUM(F151:F154)</f>
        <v>600.67999999999995</v>
      </c>
      <c r="G150" s="230"/>
    </row>
    <row r="151" spans="1:7" x14ac:dyDescent="0.25">
      <c r="A151" s="173"/>
      <c r="B151" s="174"/>
      <c r="C151" s="165">
        <v>3231</v>
      </c>
      <c r="D151" s="165" t="s">
        <v>45</v>
      </c>
      <c r="E151" s="130"/>
      <c r="F151" s="130">
        <v>221.22</v>
      </c>
      <c r="G151" s="217"/>
    </row>
    <row r="152" spans="1:7" x14ac:dyDescent="0.25">
      <c r="A152" s="173"/>
      <c r="B152" s="174"/>
      <c r="C152" s="165">
        <v>3232</v>
      </c>
      <c r="D152" s="165" t="s">
        <v>134</v>
      </c>
      <c r="E152" s="130"/>
      <c r="F152" s="130">
        <v>0</v>
      </c>
      <c r="G152" s="217"/>
    </row>
    <row r="153" spans="1:7" x14ac:dyDescent="0.25">
      <c r="A153" s="155"/>
      <c r="B153" s="156"/>
      <c r="C153" s="165">
        <v>3234</v>
      </c>
      <c r="D153" s="165" t="s">
        <v>47</v>
      </c>
      <c r="E153" s="130"/>
      <c r="F153" s="130">
        <v>379.46</v>
      </c>
      <c r="G153" s="217"/>
    </row>
    <row r="154" spans="1:7" x14ac:dyDescent="0.25">
      <c r="A154" s="155"/>
      <c r="B154" s="156"/>
      <c r="C154" s="165">
        <v>3237</v>
      </c>
      <c r="D154" s="175" t="s">
        <v>48</v>
      </c>
      <c r="E154" s="130"/>
      <c r="F154" s="130">
        <v>0</v>
      </c>
      <c r="G154" s="217"/>
    </row>
    <row r="155" spans="1:7" x14ac:dyDescent="0.25">
      <c r="A155" s="360">
        <v>34</v>
      </c>
      <c r="B155" s="361"/>
      <c r="C155" s="142"/>
      <c r="D155" s="143" t="s">
        <v>71</v>
      </c>
      <c r="E155" s="144">
        <v>16</v>
      </c>
      <c r="F155" s="144">
        <f t="shared" ref="F155:F156" si="62">F156</f>
        <v>16.329999999999998</v>
      </c>
      <c r="G155" s="299">
        <f t="shared" si="55"/>
        <v>102.06249999999999</v>
      </c>
    </row>
    <row r="156" spans="1:7" x14ac:dyDescent="0.25">
      <c r="A156" s="151"/>
      <c r="B156" s="152"/>
      <c r="C156" s="163">
        <v>343</v>
      </c>
      <c r="D156" s="140" t="s">
        <v>72</v>
      </c>
      <c r="E156" s="141"/>
      <c r="F156" s="141">
        <f t="shared" si="62"/>
        <v>16.329999999999998</v>
      </c>
      <c r="G156" s="230"/>
    </row>
    <row r="157" spans="1:7" x14ac:dyDescent="0.25">
      <c r="A157" s="155"/>
      <c r="B157" s="156"/>
      <c r="C157" s="176">
        <v>3431</v>
      </c>
      <c r="D157" s="158" t="s">
        <v>127</v>
      </c>
      <c r="E157" s="130"/>
      <c r="F157" s="130">
        <v>16.329999999999998</v>
      </c>
      <c r="G157" s="217"/>
    </row>
    <row r="158" spans="1:7" s="65" customFormat="1" x14ac:dyDescent="0.25">
      <c r="A158" s="358">
        <v>43</v>
      </c>
      <c r="B158" s="359"/>
      <c r="C158" s="168"/>
      <c r="D158" s="135" t="s">
        <v>49</v>
      </c>
      <c r="E158" s="172">
        <f t="shared" ref="E158:F158" si="63">SUM(E159)</f>
        <v>14425</v>
      </c>
      <c r="F158" s="172">
        <f t="shared" si="63"/>
        <v>14931.599999999999</v>
      </c>
      <c r="G158" s="229">
        <f t="shared" si="55"/>
        <v>103.51195840554593</v>
      </c>
    </row>
    <row r="159" spans="1:7" x14ac:dyDescent="0.25">
      <c r="A159" s="137">
        <v>3</v>
      </c>
      <c r="B159" s="138"/>
      <c r="C159" s="177"/>
      <c r="D159" s="140"/>
      <c r="E159" s="141">
        <f t="shared" ref="E159:F159" si="64">SUM(E160,E167)</f>
        <v>14425</v>
      </c>
      <c r="F159" s="141">
        <f t="shared" si="64"/>
        <v>14931.599999999999</v>
      </c>
      <c r="G159" s="230">
        <f t="shared" si="55"/>
        <v>103.51195840554593</v>
      </c>
    </row>
    <row r="160" spans="1:7" x14ac:dyDescent="0.25">
      <c r="A160" s="360">
        <v>31</v>
      </c>
      <c r="B160" s="361"/>
      <c r="C160" s="178"/>
      <c r="D160" s="143" t="s">
        <v>32</v>
      </c>
      <c r="E160" s="144">
        <v>3700</v>
      </c>
      <c r="F160" s="144">
        <f t="shared" ref="F160" si="65">SUM(F161+F163+F165)</f>
        <v>3719.33</v>
      </c>
      <c r="G160" s="299">
        <f t="shared" si="55"/>
        <v>100.52243243243244</v>
      </c>
    </row>
    <row r="161" spans="1:7" x14ac:dyDescent="0.25">
      <c r="A161" s="350"/>
      <c r="B161" s="351"/>
      <c r="C161" s="164">
        <v>311</v>
      </c>
      <c r="D161" s="164" t="s">
        <v>129</v>
      </c>
      <c r="E161" s="141"/>
      <c r="F161" s="141">
        <f t="shared" ref="F161" si="66">SUM(F162)</f>
        <v>3051.03</v>
      </c>
      <c r="G161" s="230"/>
    </row>
    <row r="162" spans="1:7" x14ac:dyDescent="0.25">
      <c r="A162" s="352"/>
      <c r="B162" s="353"/>
      <c r="C162" s="165">
        <v>3111</v>
      </c>
      <c r="D162" s="165" t="s">
        <v>35</v>
      </c>
      <c r="E162" s="130"/>
      <c r="F162" s="130">
        <v>3051.03</v>
      </c>
      <c r="G162" s="217"/>
    </row>
    <row r="163" spans="1:7" x14ac:dyDescent="0.25">
      <c r="A163" s="350"/>
      <c r="B163" s="351"/>
      <c r="C163" s="164">
        <v>312</v>
      </c>
      <c r="D163" s="164" t="s">
        <v>33</v>
      </c>
      <c r="E163" s="141"/>
      <c r="F163" s="141">
        <f t="shared" ref="F163" si="67">SUM(F164)</f>
        <v>164.72</v>
      </c>
      <c r="G163" s="230"/>
    </row>
    <row r="164" spans="1:7" x14ac:dyDescent="0.25">
      <c r="A164" s="352"/>
      <c r="B164" s="353"/>
      <c r="C164" s="165">
        <v>3121</v>
      </c>
      <c r="D164" s="165" t="s">
        <v>33</v>
      </c>
      <c r="E164" s="130"/>
      <c r="F164" s="130">
        <v>164.72</v>
      </c>
      <c r="G164" s="217"/>
    </row>
    <row r="165" spans="1:7" x14ac:dyDescent="0.25">
      <c r="A165" s="350"/>
      <c r="B165" s="351"/>
      <c r="C165" s="164">
        <v>313</v>
      </c>
      <c r="D165" s="164" t="s">
        <v>38</v>
      </c>
      <c r="E165" s="141"/>
      <c r="F165" s="141">
        <f t="shared" ref="F165" si="68">SUM(F166)</f>
        <v>503.58</v>
      </c>
      <c r="G165" s="230"/>
    </row>
    <row r="166" spans="1:7" x14ac:dyDescent="0.25">
      <c r="A166" s="352"/>
      <c r="B166" s="353"/>
      <c r="C166" s="165">
        <v>3132</v>
      </c>
      <c r="D166" s="165" t="s">
        <v>103</v>
      </c>
      <c r="E166" s="130"/>
      <c r="F166" s="130">
        <v>503.58</v>
      </c>
      <c r="G166" s="217"/>
    </row>
    <row r="167" spans="1:7" x14ac:dyDescent="0.25">
      <c r="A167" s="360">
        <v>32</v>
      </c>
      <c r="B167" s="361"/>
      <c r="C167" s="178"/>
      <c r="D167" s="143" t="s">
        <v>40</v>
      </c>
      <c r="E167" s="144">
        <v>10725</v>
      </c>
      <c r="F167" s="144">
        <f t="shared" ref="F167" si="69">SUM(F168+F170+F180+F178+F174)</f>
        <v>11212.269999999999</v>
      </c>
      <c r="G167" s="299">
        <f t="shared" si="55"/>
        <v>104.54331002331001</v>
      </c>
    </row>
    <row r="168" spans="1:7" x14ac:dyDescent="0.25">
      <c r="A168" s="151"/>
      <c r="B168" s="152"/>
      <c r="C168" s="163">
        <v>321</v>
      </c>
      <c r="D168" s="140" t="s">
        <v>50</v>
      </c>
      <c r="E168" s="154"/>
      <c r="F168" s="154">
        <f t="shared" ref="F168" si="70">F169</f>
        <v>1245</v>
      </c>
      <c r="G168" s="230"/>
    </row>
    <row r="169" spans="1:7" x14ac:dyDescent="0.25">
      <c r="A169" s="155"/>
      <c r="B169" s="156"/>
      <c r="C169" s="176">
        <v>3211</v>
      </c>
      <c r="D169" s="158" t="s">
        <v>51</v>
      </c>
      <c r="E169" s="179"/>
      <c r="F169" s="179">
        <v>1245</v>
      </c>
      <c r="G169" s="217"/>
    </row>
    <row r="170" spans="1:7" x14ac:dyDescent="0.25">
      <c r="A170" s="151"/>
      <c r="B170" s="152"/>
      <c r="C170" s="163">
        <v>322</v>
      </c>
      <c r="D170" s="140" t="s">
        <v>41</v>
      </c>
      <c r="E170" s="154"/>
      <c r="F170" s="154">
        <f t="shared" ref="F170" si="71">SUM(F171:F173)</f>
        <v>4926.75</v>
      </c>
      <c r="G170" s="230"/>
    </row>
    <row r="171" spans="1:7" ht="30" x14ac:dyDescent="0.25">
      <c r="A171" s="155"/>
      <c r="B171" s="156"/>
      <c r="C171" s="176">
        <v>3221</v>
      </c>
      <c r="D171" s="158" t="s">
        <v>159</v>
      </c>
      <c r="E171" s="179"/>
      <c r="F171" s="179">
        <v>3885.36</v>
      </c>
      <c r="G171" s="217"/>
    </row>
    <row r="172" spans="1:7" x14ac:dyDescent="0.25">
      <c r="A172" s="155"/>
      <c r="B172" s="156"/>
      <c r="C172" s="176">
        <v>3222</v>
      </c>
      <c r="D172" s="158" t="s">
        <v>105</v>
      </c>
      <c r="E172" s="179"/>
      <c r="F172" s="179">
        <v>566.39</v>
      </c>
      <c r="G172" s="217"/>
    </row>
    <row r="173" spans="1:7" x14ac:dyDescent="0.25">
      <c r="A173" s="155"/>
      <c r="B173" s="156"/>
      <c r="C173" s="176">
        <v>3225</v>
      </c>
      <c r="D173" s="158" t="s">
        <v>58</v>
      </c>
      <c r="E173" s="179"/>
      <c r="F173" s="179">
        <v>475</v>
      </c>
      <c r="G173" s="217"/>
    </row>
    <row r="174" spans="1:7" x14ac:dyDescent="0.25">
      <c r="A174" s="151"/>
      <c r="B174" s="152"/>
      <c r="C174" s="163">
        <v>323</v>
      </c>
      <c r="D174" s="140" t="s">
        <v>44</v>
      </c>
      <c r="E174" s="154"/>
      <c r="F174" s="154">
        <f>SUM(F175:F177)</f>
        <v>15.65</v>
      </c>
      <c r="G174" s="230"/>
    </row>
    <row r="175" spans="1:7" x14ac:dyDescent="0.25">
      <c r="A175" s="155"/>
      <c r="B175" s="156"/>
      <c r="C175" s="176">
        <v>3231</v>
      </c>
      <c r="D175" s="158" t="s">
        <v>45</v>
      </c>
      <c r="E175" s="179"/>
      <c r="F175" s="179">
        <v>0</v>
      </c>
      <c r="G175" s="217"/>
    </row>
    <row r="176" spans="1:7" x14ac:dyDescent="0.25">
      <c r="A176" s="155"/>
      <c r="B176" s="156"/>
      <c r="C176" s="176">
        <v>3232</v>
      </c>
      <c r="D176" s="158" t="s">
        <v>106</v>
      </c>
      <c r="E176" s="179"/>
      <c r="F176" s="179">
        <v>0</v>
      </c>
      <c r="G176" s="217"/>
    </row>
    <row r="177" spans="1:13" x14ac:dyDescent="0.25">
      <c r="A177" s="155"/>
      <c r="B177" s="156"/>
      <c r="C177" s="208">
        <v>3237</v>
      </c>
      <c r="D177" s="186" t="s">
        <v>48</v>
      </c>
      <c r="E177" s="130"/>
      <c r="F177" s="130">
        <v>15.65</v>
      </c>
      <c r="G177" s="217"/>
    </row>
    <row r="178" spans="1:13" x14ac:dyDescent="0.25">
      <c r="A178" s="151"/>
      <c r="B178" s="152"/>
      <c r="C178" s="163">
        <v>324</v>
      </c>
      <c r="D178" s="140" t="s">
        <v>153</v>
      </c>
      <c r="E178" s="154"/>
      <c r="F178" s="154">
        <f t="shared" ref="F178" si="72">F179</f>
        <v>0</v>
      </c>
      <c r="G178" s="230"/>
    </row>
    <row r="179" spans="1:13" x14ac:dyDescent="0.25">
      <c r="A179" s="155"/>
      <c r="B179" s="156"/>
      <c r="C179" s="176">
        <v>3241</v>
      </c>
      <c r="D179" s="158" t="s">
        <v>153</v>
      </c>
      <c r="E179" s="179"/>
      <c r="F179" s="179">
        <v>0</v>
      </c>
      <c r="G179" s="217"/>
    </row>
    <row r="180" spans="1:13" x14ac:dyDescent="0.25">
      <c r="A180" s="151"/>
      <c r="B180" s="152"/>
      <c r="C180" s="163">
        <v>329</v>
      </c>
      <c r="D180" s="140" t="s">
        <v>107</v>
      </c>
      <c r="E180" s="154"/>
      <c r="F180" s="154">
        <f t="shared" ref="F180" si="73">SUM(F181:F182)</f>
        <v>5024.87</v>
      </c>
      <c r="G180" s="230"/>
    </row>
    <row r="181" spans="1:13" x14ac:dyDescent="0.25">
      <c r="A181" s="155"/>
      <c r="B181" s="156"/>
      <c r="C181" s="176">
        <v>3291</v>
      </c>
      <c r="D181" s="158" t="s">
        <v>108</v>
      </c>
      <c r="E181" s="179"/>
      <c r="F181" s="179">
        <v>0</v>
      </c>
      <c r="G181" s="217"/>
    </row>
    <row r="182" spans="1:13" x14ac:dyDescent="0.25">
      <c r="A182" s="155"/>
      <c r="B182" s="156"/>
      <c r="C182" s="176">
        <v>3299</v>
      </c>
      <c r="D182" s="158" t="s">
        <v>109</v>
      </c>
      <c r="E182" s="159"/>
      <c r="F182" s="159">
        <v>5024.87</v>
      </c>
      <c r="G182" s="217"/>
    </row>
    <row r="183" spans="1:13" x14ac:dyDescent="0.25">
      <c r="A183" s="160">
        <v>51</v>
      </c>
      <c r="B183" s="161"/>
      <c r="C183" s="180"/>
      <c r="D183" s="135" t="s">
        <v>205</v>
      </c>
      <c r="E183" s="172">
        <f>SUM(E184,E194)</f>
        <v>9000</v>
      </c>
      <c r="F183" s="172">
        <f>SUM(F184,F194)</f>
        <v>10087.290000000001</v>
      </c>
      <c r="G183" s="229">
        <f t="shared" si="55"/>
        <v>112.081</v>
      </c>
    </row>
    <row r="184" spans="1:13" x14ac:dyDescent="0.25">
      <c r="A184" s="260">
        <v>3</v>
      </c>
      <c r="B184" s="264"/>
      <c r="C184" s="265"/>
      <c r="D184" s="148"/>
      <c r="E184" s="149">
        <f t="shared" ref="E184" si="74">SUM(E188:E188)</f>
        <v>9000</v>
      </c>
      <c r="F184" s="149">
        <f>SUM(F185,F188)</f>
        <v>10087.290000000001</v>
      </c>
      <c r="G184" s="263">
        <f t="shared" si="55"/>
        <v>112.081</v>
      </c>
    </row>
    <row r="185" spans="1:13" x14ac:dyDescent="0.25">
      <c r="A185" s="360">
        <v>31</v>
      </c>
      <c r="B185" s="361"/>
      <c r="C185" s="178"/>
      <c r="D185" s="143" t="s">
        <v>32</v>
      </c>
      <c r="E185" s="144">
        <v>18160</v>
      </c>
      <c r="F185" s="144">
        <f>SUM(F186)</f>
        <v>1120</v>
      </c>
      <c r="G185" s="299">
        <f t="shared" si="55"/>
        <v>6.1674008810572687</v>
      </c>
    </row>
    <row r="186" spans="1:13" x14ac:dyDescent="0.25">
      <c r="A186" s="350"/>
      <c r="B186" s="351"/>
      <c r="C186" s="164">
        <v>312</v>
      </c>
      <c r="D186" s="164" t="s">
        <v>33</v>
      </c>
      <c r="E186" s="141"/>
      <c r="F186" s="141">
        <f t="shared" ref="F186" si="75">SUM(F187)</f>
        <v>1120</v>
      </c>
      <c r="G186" s="230"/>
    </row>
    <row r="187" spans="1:13" x14ac:dyDescent="0.25">
      <c r="A187" s="352"/>
      <c r="B187" s="353"/>
      <c r="C187" s="165">
        <v>3121</v>
      </c>
      <c r="D187" s="165" t="s">
        <v>33</v>
      </c>
      <c r="E187" s="130"/>
      <c r="F187" s="130">
        <v>1120</v>
      </c>
      <c r="G187" s="217"/>
    </row>
    <row r="188" spans="1:13" x14ac:dyDescent="0.25">
      <c r="A188" s="360">
        <v>32</v>
      </c>
      <c r="B188" s="361"/>
      <c r="C188" s="178"/>
      <c r="D188" s="143" t="s">
        <v>40</v>
      </c>
      <c r="E188" s="144">
        <v>9000</v>
      </c>
      <c r="F188" s="144">
        <f t="shared" ref="F188" si="76">SUM(F191,F189)</f>
        <v>8967.2900000000009</v>
      </c>
      <c r="G188" s="299">
        <f t="shared" si="55"/>
        <v>99.63655555555556</v>
      </c>
    </row>
    <row r="189" spans="1:13" x14ac:dyDescent="0.25">
      <c r="A189" s="368"/>
      <c r="B189" s="369"/>
      <c r="C189" s="164">
        <v>321</v>
      </c>
      <c r="D189" s="164" t="s">
        <v>50</v>
      </c>
      <c r="E189" s="141"/>
      <c r="F189" s="141">
        <f t="shared" ref="F189" si="77">SUM(F190)</f>
        <v>8967.2900000000009</v>
      </c>
      <c r="G189" s="230"/>
    </row>
    <row r="190" spans="1:13" x14ac:dyDescent="0.25">
      <c r="A190" s="155"/>
      <c r="B190" s="156"/>
      <c r="C190" s="165">
        <v>3213</v>
      </c>
      <c r="D190" s="165" t="s">
        <v>55</v>
      </c>
      <c r="E190" s="130"/>
      <c r="F190" s="130">
        <v>8967.2900000000009</v>
      </c>
      <c r="G190" s="217"/>
    </row>
    <row r="191" spans="1:13" x14ac:dyDescent="0.25">
      <c r="A191" s="368"/>
      <c r="B191" s="369"/>
      <c r="C191" s="164">
        <v>322</v>
      </c>
      <c r="D191" s="164" t="s">
        <v>41</v>
      </c>
      <c r="E191" s="141"/>
      <c r="F191" s="141">
        <f t="shared" ref="F191" si="78">SUM(F192:F193)</f>
        <v>0</v>
      </c>
      <c r="G191" s="230"/>
      <c r="H191" s="50"/>
      <c r="I191" s="51"/>
      <c r="J191" s="51"/>
      <c r="K191" s="49"/>
      <c r="L191" s="49"/>
      <c r="M191" s="49"/>
    </row>
    <row r="192" spans="1:13" x14ac:dyDescent="0.25">
      <c r="A192" s="173"/>
      <c r="B192" s="174"/>
      <c r="C192" s="165">
        <v>3221</v>
      </c>
      <c r="D192" s="165" t="s">
        <v>214</v>
      </c>
      <c r="E192" s="130"/>
      <c r="F192" s="130">
        <v>0</v>
      </c>
      <c r="G192" s="217"/>
      <c r="H192" s="50"/>
      <c r="I192" s="50"/>
      <c r="J192" s="50"/>
      <c r="K192" s="49"/>
      <c r="L192" s="49"/>
      <c r="M192" s="49"/>
    </row>
    <row r="193" spans="1:13" x14ac:dyDescent="0.25">
      <c r="A193" s="155"/>
      <c r="B193" s="156"/>
      <c r="C193" s="165">
        <v>3225</v>
      </c>
      <c r="D193" s="165" t="s">
        <v>111</v>
      </c>
      <c r="E193" s="130"/>
      <c r="F193" s="130">
        <v>0</v>
      </c>
      <c r="G193" s="217"/>
      <c r="H193" s="50"/>
      <c r="I193" s="50"/>
      <c r="J193" s="50"/>
      <c r="K193" s="49"/>
      <c r="L193" s="49"/>
      <c r="M193" s="49"/>
    </row>
    <row r="194" spans="1:13" x14ac:dyDescent="0.25">
      <c r="A194" s="366">
        <v>4</v>
      </c>
      <c r="B194" s="367"/>
      <c r="C194" s="148"/>
      <c r="D194" s="148" t="s">
        <v>76</v>
      </c>
      <c r="E194" s="149">
        <f t="shared" ref="E194:F194" si="79">SUM(E195)</f>
        <v>0</v>
      </c>
      <c r="F194" s="149">
        <f t="shared" si="79"/>
        <v>0</v>
      </c>
      <c r="G194" s="263"/>
      <c r="H194" s="50"/>
      <c r="I194" s="50"/>
      <c r="J194" s="50"/>
      <c r="K194" s="49"/>
      <c r="L194" s="49"/>
      <c r="M194" s="49"/>
    </row>
    <row r="195" spans="1:13" ht="30" x14ac:dyDescent="0.25">
      <c r="A195" s="360">
        <v>42</v>
      </c>
      <c r="B195" s="361"/>
      <c r="C195" s="178"/>
      <c r="D195" s="143" t="s">
        <v>77</v>
      </c>
      <c r="E195" s="144">
        <f t="shared" ref="E195:F195" si="80">E196</f>
        <v>0</v>
      </c>
      <c r="F195" s="144">
        <f t="shared" si="80"/>
        <v>0</v>
      </c>
      <c r="G195" s="299"/>
      <c r="H195" s="50"/>
      <c r="I195" s="50"/>
      <c r="J195" s="50"/>
      <c r="K195" s="49"/>
      <c r="L195" s="49"/>
      <c r="M195" s="49"/>
    </row>
    <row r="196" spans="1:13" x14ac:dyDescent="0.25">
      <c r="A196" s="151"/>
      <c r="B196" s="152"/>
      <c r="C196" s="181">
        <v>422</v>
      </c>
      <c r="D196" s="140" t="s">
        <v>78</v>
      </c>
      <c r="E196" s="141">
        <v>0</v>
      </c>
      <c r="F196" s="141">
        <v>0</v>
      </c>
      <c r="G196" s="230"/>
      <c r="H196" s="50"/>
      <c r="I196" s="50"/>
      <c r="J196" s="50"/>
      <c r="K196" s="49"/>
      <c r="L196" s="49"/>
      <c r="M196" s="49"/>
    </row>
    <row r="197" spans="1:13" x14ac:dyDescent="0.25">
      <c r="A197" s="182"/>
      <c r="B197" s="156"/>
      <c r="C197" s="116">
        <v>4222</v>
      </c>
      <c r="D197" s="113" t="s">
        <v>80</v>
      </c>
      <c r="E197" s="130">
        <v>0</v>
      </c>
      <c r="F197" s="130">
        <v>0</v>
      </c>
      <c r="G197" s="217"/>
      <c r="H197" s="49"/>
      <c r="I197" s="49"/>
      <c r="J197" s="49"/>
      <c r="K197" s="49"/>
      <c r="L197" s="49"/>
      <c r="M197" s="49"/>
    </row>
    <row r="198" spans="1:13" x14ac:dyDescent="0.25">
      <c r="A198" s="370"/>
      <c r="B198" s="371"/>
      <c r="C198" s="117">
        <v>4226</v>
      </c>
      <c r="D198" s="111" t="s">
        <v>148</v>
      </c>
      <c r="E198" s="110">
        <v>0</v>
      </c>
      <c r="F198" s="110">
        <v>0</v>
      </c>
      <c r="G198" s="217"/>
      <c r="H198" s="49"/>
      <c r="I198" s="49"/>
      <c r="J198" s="49"/>
      <c r="K198" s="49"/>
      <c r="L198" s="49"/>
      <c r="M198" s="49"/>
    </row>
    <row r="199" spans="1:13" x14ac:dyDescent="0.25">
      <c r="A199" s="160">
        <v>52</v>
      </c>
      <c r="B199" s="161"/>
      <c r="C199" s="180"/>
      <c r="D199" s="135" t="s">
        <v>152</v>
      </c>
      <c r="E199" s="172">
        <f>SUM(E200,E237)</f>
        <v>2453607</v>
      </c>
      <c r="F199" s="172">
        <f>SUM(F200,F237)</f>
        <v>2451751.86</v>
      </c>
      <c r="G199" s="229">
        <f t="shared" si="55"/>
        <v>99.924391314501463</v>
      </c>
    </row>
    <row r="200" spans="1:13" x14ac:dyDescent="0.25">
      <c r="A200" s="256">
        <v>3</v>
      </c>
      <c r="B200" s="152"/>
      <c r="C200" s="181"/>
      <c r="D200" s="140"/>
      <c r="E200" s="141">
        <f>SUM(E201+E210,E234,E231)</f>
        <v>2437107</v>
      </c>
      <c r="F200" s="141">
        <f>SUM(F201+F210,F234,F231)</f>
        <v>2434693.0099999998</v>
      </c>
      <c r="G200" s="230">
        <f t="shared" si="55"/>
        <v>99.900948542677853</v>
      </c>
    </row>
    <row r="201" spans="1:13" x14ac:dyDescent="0.25">
      <c r="A201" s="360">
        <v>31</v>
      </c>
      <c r="B201" s="361"/>
      <c r="C201" s="178"/>
      <c r="D201" s="143" t="s">
        <v>32</v>
      </c>
      <c r="E201" s="144">
        <v>2207420</v>
      </c>
      <c r="F201" s="144">
        <f t="shared" ref="F201" si="81">SUM(F202+F206+F208)</f>
        <v>2208782.14</v>
      </c>
      <c r="G201" s="299">
        <f t="shared" si="55"/>
        <v>100.06170733254207</v>
      </c>
    </row>
    <row r="202" spans="1:13" x14ac:dyDescent="0.25">
      <c r="A202" s="151"/>
      <c r="B202" s="152"/>
      <c r="C202" s="181">
        <v>311</v>
      </c>
      <c r="D202" s="140" t="s">
        <v>34</v>
      </c>
      <c r="E202" s="154"/>
      <c r="F202" s="154">
        <f>SUM(F203:F205)</f>
        <v>1826187.87</v>
      </c>
      <c r="G202" s="230"/>
    </row>
    <row r="203" spans="1:13" x14ac:dyDescent="0.25">
      <c r="A203" s="155"/>
      <c r="B203" s="156"/>
      <c r="C203" s="183">
        <v>3111</v>
      </c>
      <c r="D203" s="158" t="s">
        <v>35</v>
      </c>
      <c r="E203" s="159"/>
      <c r="F203" s="159">
        <v>1769044.86</v>
      </c>
      <c r="G203" s="217"/>
    </row>
    <row r="204" spans="1:13" x14ac:dyDescent="0.25">
      <c r="A204" s="155"/>
      <c r="B204" s="156"/>
      <c r="C204" s="183">
        <v>3113</v>
      </c>
      <c r="D204" s="158" t="s">
        <v>36</v>
      </c>
      <c r="E204" s="184"/>
      <c r="F204" s="184">
        <v>31067.65</v>
      </c>
      <c r="G204" s="217"/>
    </row>
    <row r="205" spans="1:13" x14ac:dyDescent="0.25">
      <c r="A205" s="155"/>
      <c r="B205" s="156"/>
      <c r="C205" s="183">
        <v>3114</v>
      </c>
      <c r="D205" s="158" t="s">
        <v>37</v>
      </c>
      <c r="E205" s="184"/>
      <c r="F205" s="184">
        <v>26075.360000000001</v>
      </c>
      <c r="G205" s="217"/>
    </row>
    <row r="206" spans="1:13" x14ac:dyDescent="0.25">
      <c r="A206" s="151"/>
      <c r="B206" s="152"/>
      <c r="C206" s="181">
        <v>312</v>
      </c>
      <c r="D206" s="140" t="s">
        <v>33</v>
      </c>
      <c r="E206" s="154"/>
      <c r="F206" s="154">
        <f t="shared" ref="F206" si="82">SUM(F207)</f>
        <v>81273.33</v>
      </c>
      <c r="G206" s="230"/>
    </row>
    <row r="207" spans="1:13" x14ac:dyDescent="0.25">
      <c r="A207" s="155"/>
      <c r="B207" s="156"/>
      <c r="C207" s="183">
        <v>3121</v>
      </c>
      <c r="D207" s="158" t="s">
        <v>33</v>
      </c>
      <c r="E207" s="159"/>
      <c r="F207" s="159">
        <v>81273.33</v>
      </c>
      <c r="G207" s="217"/>
    </row>
    <row r="208" spans="1:13" x14ac:dyDescent="0.25">
      <c r="A208" s="151"/>
      <c r="B208" s="152"/>
      <c r="C208" s="181">
        <v>313</v>
      </c>
      <c r="D208" s="140" t="s">
        <v>38</v>
      </c>
      <c r="E208" s="154"/>
      <c r="F208" s="154">
        <f t="shared" ref="F208" si="83">SUM(F209)</f>
        <v>301320.94</v>
      </c>
      <c r="G208" s="230"/>
    </row>
    <row r="209" spans="1:7" x14ac:dyDescent="0.25">
      <c r="A209" s="155"/>
      <c r="B209" s="156"/>
      <c r="C209" s="183">
        <v>3132</v>
      </c>
      <c r="D209" s="158" t="s">
        <v>103</v>
      </c>
      <c r="E209" s="159"/>
      <c r="F209" s="159">
        <v>301320.94</v>
      </c>
      <c r="G209" s="217"/>
    </row>
    <row r="210" spans="1:7" x14ac:dyDescent="0.25">
      <c r="A210" s="360">
        <v>32</v>
      </c>
      <c r="B210" s="361"/>
      <c r="C210" s="178"/>
      <c r="D210" s="143" t="s">
        <v>40</v>
      </c>
      <c r="E210" s="144">
        <v>196394</v>
      </c>
      <c r="F210" s="144">
        <f t="shared" ref="F210" si="84">SUM(F215+F227+F211+F221,F225,F219)</f>
        <v>192345.04999999996</v>
      </c>
      <c r="G210" s="299">
        <f t="shared" ref="G210:G250" si="85">F210/E210*100</f>
        <v>97.938353513854778</v>
      </c>
    </row>
    <row r="211" spans="1:7" x14ac:dyDescent="0.25">
      <c r="A211" s="151"/>
      <c r="B211" s="152"/>
      <c r="C211" s="181">
        <v>321</v>
      </c>
      <c r="D211" s="140" t="s">
        <v>50</v>
      </c>
      <c r="E211" s="154"/>
      <c r="F211" s="154">
        <f>SUM(F212:F214)</f>
        <v>58952.43</v>
      </c>
      <c r="G211" s="230"/>
    </row>
    <row r="212" spans="1:7" x14ac:dyDescent="0.25">
      <c r="A212" s="155"/>
      <c r="B212" s="156"/>
      <c r="C212" s="183">
        <v>3211</v>
      </c>
      <c r="D212" s="158" t="s">
        <v>51</v>
      </c>
      <c r="E212" s="179"/>
      <c r="F212" s="179">
        <v>425</v>
      </c>
      <c r="G212" s="217"/>
    </row>
    <row r="213" spans="1:7" x14ac:dyDescent="0.25">
      <c r="A213" s="155"/>
      <c r="B213" s="156"/>
      <c r="C213" s="183">
        <v>3212</v>
      </c>
      <c r="D213" s="158" t="s">
        <v>104</v>
      </c>
      <c r="E213" s="159"/>
      <c r="F213" s="159">
        <v>57752.43</v>
      </c>
      <c r="G213" s="217"/>
    </row>
    <row r="214" spans="1:7" x14ac:dyDescent="0.25">
      <c r="A214" s="155"/>
      <c r="B214" s="156"/>
      <c r="C214" s="183">
        <v>3213</v>
      </c>
      <c r="D214" s="158" t="s">
        <v>55</v>
      </c>
      <c r="E214" s="179"/>
      <c r="F214" s="179">
        <v>775</v>
      </c>
      <c r="G214" s="217"/>
    </row>
    <row r="215" spans="1:7" x14ac:dyDescent="0.25">
      <c r="A215" s="151"/>
      <c r="B215" s="152"/>
      <c r="C215" s="181">
        <v>322</v>
      </c>
      <c r="D215" s="140" t="s">
        <v>41</v>
      </c>
      <c r="E215" s="154"/>
      <c r="F215" s="154">
        <f>SUM(F216:F218)</f>
        <v>118882.45999999999</v>
      </c>
      <c r="G215" s="230"/>
    </row>
    <row r="216" spans="1:7" x14ac:dyDescent="0.25">
      <c r="A216" s="155"/>
      <c r="B216" s="156"/>
      <c r="C216" s="183">
        <v>3221</v>
      </c>
      <c r="D216" s="158" t="s">
        <v>110</v>
      </c>
      <c r="E216" s="179"/>
      <c r="F216" s="179">
        <v>3800.62</v>
      </c>
      <c r="G216" s="217"/>
    </row>
    <row r="217" spans="1:7" x14ac:dyDescent="0.25">
      <c r="A217" s="155"/>
      <c r="B217" s="156"/>
      <c r="C217" s="183">
        <v>3222</v>
      </c>
      <c r="D217" s="158" t="s">
        <v>52</v>
      </c>
      <c r="E217" s="179"/>
      <c r="F217" s="179">
        <v>114538.09</v>
      </c>
      <c r="G217" s="217"/>
    </row>
    <row r="218" spans="1:7" x14ac:dyDescent="0.25">
      <c r="A218" s="155"/>
      <c r="B218" s="156"/>
      <c r="C218" s="183">
        <v>3225</v>
      </c>
      <c r="D218" s="158" t="s">
        <v>111</v>
      </c>
      <c r="E218" s="179"/>
      <c r="F218" s="179">
        <v>543.75</v>
      </c>
      <c r="G218" s="217"/>
    </row>
    <row r="219" spans="1:7" x14ac:dyDescent="0.25">
      <c r="A219" s="151"/>
      <c r="B219" s="152"/>
      <c r="C219" s="163">
        <v>329</v>
      </c>
      <c r="D219" s="140" t="s">
        <v>107</v>
      </c>
      <c r="E219" s="154"/>
      <c r="F219" s="154">
        <f t="shared" ref="F219" si="86">SUM(F220)</f>
        <v>0</v>
      </c>
      <c r="G219" s="230"/>
    </row>
    <row r="220" spans="1:7" x14ac:dyDescent="0.25">
      <c r="A220" s="155"/>
      <c r="B220" s="156"/>
      <c r="C220" s="176">
        <v>3299</v>
      </c>
      <c r="D220" s="158" t="s">
        <v>109</v>
      </c>
      <c r="E220" s="179"/>
      <c r="F220" s="179">
        <v>0</v>
      </c>
      <c r="G220" s="217"/>
    </row>
    <row r="221" spans="1:7" x14ac:dyDescent="0.25">
      <c r="A221" s="151"/>
      <c r="B221" s="152"/>
      <c r="C221" s="181">
        <v>323</v>
      </c>
      <c r="D221" s="140" t="s">
        <v>44</v>
      </c>
      <c r="E221" s="154"/>
      <c r="F221" s="154">
        <f t="shared" ref="F221" si="87">SUM(F222:F224)</f>
        <v>1178.52</v>
      </c>
      <c r="G221" s="230"/>
    </row>
    <row r="222" spans="1:7" x14ac:dyDescent="0.25">
      <c r="A222" s="155"/>
      <c r="B222" s="156"/>
      <c r="C222" s="183">
        <v>3232</v>
      </c>
      <c r="D222" s="158" t="s">
        <v>112</v>
      </c>
      <c r="E222" s="184"/>
      <c r="F222" s="184">
        <v>1093.75</v>
      </c>
      <c r="G222" s="217"/>
    </row>
    <row r="223" spans="1:7" x14ac:dyDescent="0.25">
      <c r="A223" s="155"/>
      <c r="B223" s="156"/>
      <c r="C223" s="183">
        <v>3236</v>
      </c>
      <c r="D223" s="158" t="s">
        <v>60</v>
      </c>
      <c r="E223" s="184"/>
      <c r="F223" s="184">
        <v>45.79</v>
      </c>
      <c r="G223" s="217"/>
    </row>
    <row r="224" spans="1:7" x14ac:dyDescent="0.25">
      <c r="A224" s="155"/>
      <c r="B224" s="156"/>
      <c r="C224" s="183">
        <v>3237</v>
      </c>
      <c r="D224" s="158" t="s">
        <v>113</v>
      </c>
      <c r="E224" s="184"/>
      <c r="F224" s="184">
        <v>38.979999999999997</v>
      </c>
      <c r="G224" s="217"/>
    </row>
    <row r="225" spans="1:7" ht="30" x14ac:dyDescent="0.25">
      <c r="A225" s="151"/>
      <c r="B225" s="152"/>
      <c r="C225" s="181">
        <v>324</v>
      </c>
      <c r="D225" s="140" t="s">
        <v>64</v>
      </c>
      <c r="E225" s="154"/>
      <c r="F225" s="154">
        <f t="shared" ref="F225" si="88">F226</f>
        <v>380</v>
      </c>
      <c r="G225" s="230"/>
    </row>
    <row r="226" spans="1:7" x14ac:dyDescent="0.25">
      <c r="A226" s="155"/>
      <c r="B226" s="156"/>
      <c r="C226" s="183">
        <v>3241</v>
      </c>
      <c r="D226" s="158" t="s">
        <v>114</v>
      </c>
      <c r="E226" s="184"/>
      <c r="F226" s="184">
        <v>380</v>
      </c>
      <c r="G226" s="217"/>
    </row>
    <row r="227" spans="1:7" x14ac:dyDescent="0.25">
      <c r="A227" s="151"/>
      <c r="B227" s="152"/>
      <c r="C227" s="181">
        <v>329</v>
      </c>
      <c r="D227" s="140" t="s">
        <v>107</v>
      </c>
      <c r="E227" s="154"/>
      <c r="F227" s="154">
        <f t="shared" ref="F227" si="89">SUM(F228:F230)</f>
        <v>12951.64</v>
      </c>
      <c r="G227" s="230"/>
    </row>
    <row r="228" spans="1:7" x14ac:dyDescent="0.25">
      <c r="A228" s="155"/>
      <c r="B228" s="156"/>
      <c r="C228" s="183">
        <v>3295</v>
      </c>
      <c r="D228" s="158" t="s">
        <v>115</v>
      </c>
      <c r="E228" s="179"/>
      <c r="F228" s="179">
        <v>672</v>
      </c>
      <c r="G228" s="217"/>
    </row>
    <row r="229" spans="1:7" ht="15" customHeight="1" x14ac:dyDescent="0.25">
      <c r="A229" s="155"/>
      <c r="B229" s="156"/>
      <c r="C229" s="183">
        <v>3296</v>
      </c>
      <c r="D229" s="158" t="s">
        <v>70</v>
      </c>
      <c r="E229" s="179"/>
      <c r="F229" s="179">
        <v>0</v>
      </c>
      <c r="G229" s="217"/>
    </row>
    <row r="230" spans="1:7" s="65" customFormat="1" x14ac:dyDescent="0.25">
      <c r="A230" s="155"/>
      <c r="B230" s="156"/>
      <c r="C230" s="183">
        <v>3299</v>
      </c>
      <c r="D230" s="158" t="s">
        <v>109</v>
      </c>
      <c r="E230" s="159"/>
      <c r="F230" s="159">
        <v>12279.64</v>
      </c>
      <c r="G230" s="217"/>
    </row>
    <row r="231" spans="1:7" s="65" customFormat="1" x14ac:dyDescent="0.25">
      <c r="A231" s="360">
        <v>37</v>
      </c>
      <c r="B231" s="361"/>
      <c r="C231" s="178"/>
      <c r="D231" s="143" t="s">
        <v>218</v>
      </c>
      <c r="E231" s="144">
        <v>32300</v>
      </c>
      <c r="F231" s="144">
        <f t="shared" ref="F231:F232" si="90">SUM(F232)</f>
        <v>32572.36</v>
      </c>
      <c r="G231" s="299">
        <f t="shared" si="85"/>
        <v>100.84321981424149</v>
      </c>
    </row>
    <row r="232" spans="1:7" s="65" customFormat="1" x14ac:dyDescent="0.25">
      <c r="A232" s="350"/>
      <c r="B232" s="351"/>
      <c r="C232" s="106">
        <v>372</v>
      </c>
      <c r="D232" s="107" t="s">
        <v>116</v>
      </c>
      <c r="E232" s="108"/>
      <c r="F232" s="108">
        <f t="shared" si="90"/>
        <v>32572.36</v>
      </c>
      <c r="G232" s="230"/>
    </row>
    <row r="233" spans="1:7" s="65" customFormat="1" x14ac:dyDescent="0.25">
      <c r="A233" s="352"/>
      <c r="B233" s="353"/>
      <c r="C233" s="109">
        <v>3722</v>
      </c>
      <c r="D233" s="111" t="s">
        <v>117</v>
      </c>
      <c r="E233" s="110"/>
      <c r="F233" s="110">
        <v>32572.36</v>
      </c>
      <c r="G233" s="217"/>
    </row>
    <row r="234" spans="1:7" x14ac:dyDescent="0.25">
      <c r="A234" s="360">
        <v>38</v>
      </c>
      <c r="B234" s="361"/>
      <c r="C234" s="178"/>
      <c r="D234" s="143" t="s">
        <v>219</v>
      </c>
      <c r="E234" s="144">
        <v>993</v>
      </c>
      <c r="F234" s="144">
        <f t="shared" ref="F234:F235" si="91">SUM(F235)</f>
        <v>993.46</v>
      </c>
      <c r="G234" s="299">
        <f t="shared" si="85"/>
        <v>100.04632426988923</v>
      </c>
    </row>
    <row r="235" spans="1:7" s="65" customFormat="1" x14ac:dyDescent="0.25">
      <c r="A235" s="350"/>
      <c r="B235" s="351"/>
      <c r="C235" s="106">
        <v>381</v>
      </c>
      <c r="D235" s="107" t="s">
        <v>102</v>
      </c>
      <c r="E235" s="108"/>
      <c r="F235" s="108">
        <f t="shared" si="91"/>
        <v>993.46</v>
      </c>
      <c r="G235" s="230"/>
    </row>
    <row r="236" spans="1:7" x14ac:dyDescent="0.25">
      <c r="A236" s="352"/>
      <c r="B236" s="353"/>
      <c r="C236" s="109">
        <v>3812</v>
      </c>
      <c r="D236" s="111" t="s">
        <v>188</v>
      </c>
      <c r="E236" s="130"/>
      <c r="F236" s="130">
        <v>993.46</v>
      </c>
      <c r="G236" s="217"/>
    </row>
    <row r="237" spans="1:7" x14ac:dyDescent="0.25">
      <c r="A237" s="366">
        <v>4</v>
      </c>
      <c r="B237" s="367"/>
      <c r="C237" s="148"/>
      <c r="D237" s="148" t="s">
        <v>76</v>
      </c>
      <c r="E237" s="149">
        <f t="shared" ref="E237:F237" si="92">SUM(E238)</f>
        <v>16500</v>
      </c>
      <c r="F237" s="149">
        <f t="shared" si="92"/>
        <v>17058.849999999999</v>
      </c>
      <c r="G237" s="263">
        <f t="shared" si="85"/>
        <v>103.38696969696967</v>
      </c>
    </row>
    <row r="238" spans="1:7" ht="30" x14ac:dyDescent="0.25">
      <c r="A238" s="360">
        <v>42</v>
      </c>
      <c r="B238" s="361"/>
      <c r="C238" s="178"/>
      <c r="D238" s="143" t="s">
        <v>77</v>
      </c>
      <c r="E238" s="144">
        <v>16500</v>
      </c>
      <c r="F238" s="144">
        <f t="shared" ref="F238" si="93">SUM(F239+F243)</f>
        <v>17058.849999999999</v>
      </c>
      <c r="G238" s="299">
        <f t="shared" si="85"/>
        <v>103.38696969696967</v>
      </c>
    </row>
    <row r="239" spans="1:7" x14ac:dyDescent="0.25">
      <c r="A239" s="151"/>
      <c r="B239" s="152"/>
      <c r="C239" s="163">
        <v>422</v>
      </c>
      <c r="D239" s="140" t="s">
        <v>78</v>
      </c>
      <c r="E239" s="141"/>
      <c r="F239" s="141">
        <f>SUM(F240:F242)</f>
        <v>13215.119999999999</v>
      </c>
      <c r="G239" s="230"/>
    </row>
    <row r="240" spans="1:7" x14ac:dyDescent="0.25">
      <c r="A240" s="182"/>
      <c r="B240" s="156"/>
      <c r="C240" s="116">
        <v>4221</v>
      </c>
      <c r="D240" s="113" t="s">
        <v>79</v>
      </c>
      <c r="E240" s="130"/>
      <c r="F240" s="130">
        <v>7897.5</v>
      </c>
      <c r="G240" s="217"/>
    </row>
    <row r="241" spans="1:7" x14ac:dyDescent="0.25">
      <c r="A241" s="370"/>
      <c r="B241" s="371"/>
      <c r="C241" s="117">
        <v>4223</v>
      </c>
      <c r="D241" s="111" t="s">
        <v>81</v>
      </c>
      <c r="E241" s="110"/>
      <c r="F241" s="110">
        <v>5317.62</v>
      </c>
      <c r="G241" s="217"/>
    </row>
    <row r="242" spans="1:7" x14ac:dyDescent="0.25">
      <c r="A242" s="261"/>
      <c r="B242" s="262"/>
      <c r="C242" s="117">
        <v>4227</v>
      </c>
      <c r="D242" s="115" t="s">
        <v>160</v>
      </c>
      <c r="E242" s="110"/>
      <c r="F242" s="110">
        <v>0</v>
      </c>
      <c r="G242" s="217"/>
    </row>
    <row r="243" spans="1:7" x14ac:dyDescent="0.25">
      <c r="A243" s="372"/>
      <c r="B243" s="373"/>
      <c r="C243" s="163">
        <v>424</v>
      </c>
      <c r="D243" s="140" t="s">
        <v>135</v>
      </c>
      <c r="E243" s="141"/>
      <c r="F243" s="141">
        <f t="shared" ref="F243" si="94">SUM(F244)</f>
        <v>3843.73</v>
      </c>
      <c r="G243" s="230"/>
    </row>
    <row r="244" spans="1:7" x14ac:dyDescent="0.25">
      <c r="A244" s="370"/>
      <c r="B244" s="371"/>
      <c r="C244" s="176">
        <v>4241</v>
      </c>
      <c r="D244" s="158" t="s">
        <v>83</v>
      </c>
      <c r="E244" s="159"/>
      <c r="F244" s="159">
        <v>3843.73</v>
      </c>
      <c r="G244" s="217"/>
    </row>
    <row r="245" spans="1:7" x14ac:dyDescent="0.25">
      <c r="A245" s="358">
        <v>61</v>
      </c>
      <c r="B245" s="359"/>
      <c r="C245" s="168"/>
      <c r="D245" s="135" t="s">
        <v>101</v>
      </c>
      <c r="E245" s="172">
        <f>SUM(E246,E263)</f>
        <v>2020</v>
      </c>
      <c r="F245" s="172">
        <f>SUM(F246,F263)</f>
        <v>2035</v>
      </c>
      <c r="G245" s="229">
        <f t="shared" si="85"/>
        <v>100.74257425742574</v>
      </c>
    </row>
    <row r="246" spans="1:7" x14ac:dyDescent="0.25">
      <c r="A246" s="137">
        <v>3</v>
      </c>
      <c r="B246" s="138"/>
      <c r="C246" s="177"/>
      <c r="D246" s="140"/>
      <c r="E246" s="141">
        <f t="shared" ref="E246:F246" si="95">SUM(E247,E250)</f>
        <v>2020</v>
      </c>
      <c r="F246" s="141">
        <f t="shared" si="95"/>
        <v>2035</v>
      </c>
      <c r="G246" s="230">
        <f t="shared" si="85"/>
        <v>100.74257425742574</v>
      </c>
    </row>
    <row r="247" spans="1:7" x14ac:dyDescent="0.25">
      <c r="A247" s="360">
        <v>31</v>
      </c>
      <c r="B247" s="361"/>
      <c r="C247" s="178"/>
      <c r="D247" s="143" t="s">
        <v>32</v>
      </c>
      <c r="E247" s="144">
        <v>900</v>
      </c>
      <c r="F247" s="144">
        <f t="shared" ref="F247:F248" si="96">F248</f>
        <v>900</v>
      </c>
      <c r="G247" s="299">
        <f t="shared" si="85"/>
        <v>100</v>
      </c>
    </row>
    <row r="248" spans="1:7" x14ac:dyDescent="0.25">
      <c r="A248" s="350"/>
      <c r="B248" s="351"/>
      <c r="C248" s="145">
        <v>312</v>
      </c>
      <c r="D248" s="145" t="s">
        <v>33</v>
      </c>
      <c r="E248" s="141"/>
      <c r="F248" s="141">
        <f t="shared" si="96"/>
        <v>900</v>
      </c>
      <c r="G248" s="230"/>
    </row>
    <row r="249" spans="1:7" x14ac:dyDescent="0.25">
      <c r="A249" s="352"/>
      <c r="B249" s="353"/>
      <c r="C249" s="146">
        <v>3121</v>
      </c>
      <c r="D249" s="146" t="s">
        <v>33</v>
      </c>
      <c r="E249" s="130"/>
      <c r="F249" s="130">
        <v>900</v>
      </c>
      <c r="G249" s="217"/>
    </row>
    <row r="250" spans="1:7" x14ac:dyDescent="0.25">
      <c r="A250" s="360">
        <v>32</v>
      </c>
      <c r="B250" s="361"/>
      <c r="C250" s="178"/>
      <c r="D250" s="143" t="s">
        <v>40</v>
      </c>
      <c r="E250" s="144">
        <v>1120</v>
      </c>
      <c r="F250" s="144">
        <f>SUM(F254,F251,F258,F261)</f>
        <v>1135</v>
      </c>
      <c r="G250" s="299">
        <f t="shared" si="85"/>
        <v>101.33928571428572</v>
      </c>
    </row>
    <row r="251" spans="1:7" x14ac:dyDescent="0.25">
      <c r="A251" s="350"/>
      <c r="B251" s="351"/>
      <c r="C251" s="145">
        <v>321</v>
      </c>
      <c r="D251" s="145" t="s">
        <v>50</v>
      </c>
      <c r="E251" s="141"/>
      <c r="F251" s="141">
        <f t="shared" ref="F251" si="97">SUM(F252:F253)</f>
        <v>0</v>
      </c>
      <c r="G251" s="230"/>
    </row>
    <row r="252" spans="1:7" x14ac:dyDescent="0.25">
      <c r="A252" s="352"/>
      <c r="B252" s="353"/>
      <c r="C252" s="146">
        <v>3211</v>
      </c>
      <c r="D252" s="146" t="s">
        <v>51</v>
      </c>
      <c r="E252" s="130"/>
      <c r="F252" s="130">
        <v>0</v>
      </c>
      <c r="G252" s="217"/>
    </row>
    <row r="253" spans="1:7" x14ac:dyDescent="0.25">
      <c r="A253" s="155"/>
      <c r="B253" s="156"/>
      <c r="C253" s="185">
        <v>3214</v>
      </c>
      <c r="D253" s="158" t="s">
        <v>56</v>
      </c>
      <c r="E253" s="130"/>
      <c r="F253" s="130">
        <v>0</v>
      </c>
      <c r="G253" s="217"/>
    </row>
    <row r="254" spans="1:7" x14ac:dyDescent="0.25">
      <c r="A254" s="350"/>
      <c r="B254" s="351"/>
      <c r="C254" s="145">
        <v>322</v>
      </c>
      <c r="D254" s="145" t="s">
        <v>41</v>
      </c>
      <c r="E254" s="141"/>
      <c r="F254" s="141">
        <f t="shared" ref="F254" si="98">SUM(F255:F257)</f>
        <v>685</v>
      </c>
      <c r="G254" s="230"/>
    </row>
    <row r="255" spans="1:7" x14ac:dyDescent="0.25">
      <c r="A255" s="352"/>
      <c r="B255" s="353"/>
      <c r="C255" s="146">
        <v>3221</v>
      </c>
      <c r="D255" s="146" t="s">
        <v>110</v>
      </c>
      <c r="E255" s="130"/>
      <c r="F255" s="130">
        <v>260.60000000000002</v>
      </c>
      <c r="G255" s="217"/>
    </row>
    <row r="256" spans="1:7" x14ac:dyDescent="0.25">
      <c r="A256" s="253"/>
      <c r="B256" s="254"/>
      <c r="C256" s="146">
        <v>3222</v>
      </c>
      <c r="D256" s="186" t="s">
        <v>52</v>
      </c>
      <c r="E256" s="130"/>
      <c r="F256" s="130">
        <v>424.4</v>
      </c>
      <c r="G256" s="217"/>
    </row>
    <row r="257" spans="1:7" x14ac:dyDescent="0.25">
      <c r="A257" s="155"/>
      <c r="B257" s="156"/>
      <c r="C257" s="165">
        <v>3225</v>
      </c>
      <c r="D257" s="186" t="s">
        <v>58</v>
      </c>
      <c r="E257" s="130"/>
      <c r="F257" s="130"/>
      <c r="G257" s="217"/>
    </row>
    <row r="258" spans="1:7" x14ac:dyDescent="0.25">
      <c r="A258" s="350"/>
      <c r="B258" s="351"/>
      <c r="C258" s="145">
        <v>323</v>
      </c>
      <c r="D258" s="145" t="s">
        <v>44</v>
      </c>
      <c r="E258" s="141"/>
      <c r="F258" s="141">
        <f>SUM(F259:F260)</f>
        <v>0</v>
      </c>
      <c r="G258" s="230"/>
    </row>
    <row r="259" spans="1:7" x14ac:dyDescent="0.25">
      <c r="A259" s="253"/>
      <c r="B259" s="254"/>
      <c r="C259" s="146">
        <v>3231</v>
      </c>
      <c r="D259" s="146" t="s">
        <v>45</v>
      </c>
      <c r="E259" s="130"/>
      <c r="F259" s="130"/>
      <c r="G259" s="217"/>
    </row>
    <row r="260" spans="1:7" x14ac:dyDescent="0.25">
      <c r="A260" s="352"/>
      <c r="B260" s="353"/>
      <c r="C260" s="146">
        <v>3239</v>
      </c>
      <c r="D260" s="146" t="s">
        <v>63</v>
      </c>
      <c r="E260" s="130"/>
      <c r="F260" s="130">
        <v>0</v>
      </c>
      <c r="G260" s="217"/>
    </row>
    <row r="261" spans="1:7" x14ac:dyDescent="0.25">
      <c r="A261" s="350"/>
      <c r="B261" s="351"/>
      <c r="C261" s="145">
        <v>329</v>
      </c>
      <c r="D261" s="145" t="s">
        <v>53</v>
      </c>
      <c r="E261" s="141"/>
      <c r="F261" s="141">
        <f t="shared" ref="F261" si="99">SUM(F262:F262)</f>
        <v>450</v>
      </c>
      <c r="G261" s="230"/>
    </row>
    <row r="262" spans="1:7" x14ac:dyDescent="0.25">
      <c r="A262" s="253"/>
      <c r="B262" s="254"/>
      <c r="C262" s="146">
        <v>3299</v>
      </c>
      <c r="D262" s="146" t="s">
        <v>107</v>
      </c>
      <c r="E262" s="130"/>
      <c r="F262" s="130">
        <v>450</v>
      </c>
      <c r="G262" s="217"/>
    </row>
    <row r="263" spans="1:7" x14ac:dyDescent="0.25">
      <c r="A263" s="366">
        <v>4</v>
      </c>
      <c r="B263" s="367"/>
      <c r="C263" s="148"/>
      <c r="D263" s="148" t="s">
        <v>76</v>
      </c>
      <c r="E263" s="149">
        <f t="shared" ref="E263:F263" si="100">SUM(E264)</f>
        <v>0</v>
      </c>
      <c r="F263" s="149">
        <f t="shared" si="100"/>
        <v>0</v>
      </c>
      <c r="G263" s="263"/>
    </row>
    <row r="264" spans="1:7" ht="30" x14ac:dyDescent="0.25">
      <c r="A264" s="360">
        <v>42</v>
      </c>
      <c r="B264" s="361"/>
      <c r="C264" s="178"/>
      <c r="D264" s="143" t="s">
        <v>77</v>
      </c>
      <c r="E264" s="144">
        <f t="shared" ref="E264:F264" si="101">SUM(E267)</f>
        <v>0</v>
      </c>
      <c r="F264" s="144">
        <f t="shared" si="101"/>
        <v>0</v>
      </c>
      <c r="G264" s="299"/>
    </row>
    <row r="265" spans="1:7" x14ac:dyDescent="0.25">
      <c r="A265" s="151"/>
      <c r="B265" s="152"/>
      <c r="C265" s="153">
        <v>422</v>
      </c>
      <c r="D265" s="140" t="s">
        <v>78</v>
      </c>
      <c r="E265" s="141">
        <f t="shared" ref="E265:F265" si="102">SUM(E266:E266)</f>
        <v>0</v>
      </c>
      <c r="F265" s="141">
        <f t="shared" si="102"/>
        <v>0</v>
      </c>
      <c r="G265" s="230"/>
    </row>
    <row r="266" spans="1:7" x14ac:dyDescent="0.25">
      <c r="A266" s="182"/>
      <c r="B266" s="156"/>
      <c r="C266" s="116">
        <v>4227</v>
      </c>
      <c r="D266" s="113" t="s">
        <v>154</v>
      </c>
      <c r="E266" s="130">
        <v>0</v>
      </c>
      <c r="F266" s="130"/>
      <c r="G266" s="217"/>
    </row>
    <row r="267" spans="1:7" x14ac:dyDescent="0.25">
      <c r="A267" s="151"/>
      <c r="B267" s="152"/>
      <c r="C267" s="153">
        <v>424</v>
      </c>
      <c r="D267" s="140" t="s">
        <v>215</v>
      </c>
      <c r="E267" s="141">
        <f t="shared" ref="E267:F267" si="103">SUM(E268:E268)</f>
        <v>0</v>
      </c>
      <c r="F267" s="141">
        <f t="shared" si="103"/>
        <v>0</v>
      </c>
      <c r="G267" s="230"/>
    </row>
    <row r="268" spans="1:7" x14ac:dyDescent="0.25">
      <c r="A268" s="182"/>
      <c r="B268" s="156"/>
      <c r="C268" s="116">
        <v>4241</v>
      </c>
      <c r="D268" s="113" t="s">
        <v>83</v>
      </c>
      <c r="E268" s="130">
        <v>0</v>
      </c>
      <c r="F268" s="130"/>
      <c r="G268" s="217"/>
    </row>
    <row r="269" spans="1:7" x14ac:dyDescent="0.25">
      <c r="A269" s="118"/>
      <c r="B269" s="119"/>
      <c r="C269" s="120"/>
      <c r="D269" s="121" t="s">
        <v>136</v>
      </c>
      <c r="E269" s="122">
        <f>SUM(E159,E85,E91,E97,E56,E144,E71,E200,E184,E246,E11,E47,E128,E112)</f>
        <v>2632177.04</v>
      </c>
      <c r="F269" s="122">
        <f>SUM(F159,F85,F91,F97,F56,F144,F71,F200,F184,F246,F11,F47,F128,F112)</f>
        <v>2634672.7200000002</v>
      </c>
      <c r="G269" s="217">
        <f t="shared" ref="G269:G270" si="104">F269/E269*100</f>
        <v>100.09481429106305</v>
      </c>
    </row>
    <row r="270" spans="1:7" x14ac:dyDescent="0.25">
      <c r="A270" s="123"/>
      <c r="B270" s="124"/>
      <c r="C270" s="125"/>
      <c r="D270" s="121" t="s">
        <v>137</v>
      </c>
      <c r="E270" s="122">
        <f>SUM(E263,E237,E194,E138,E132)</f>
        <v>20950</v>
      </c>
      <c r="F270" s="122">
        <f>SUM(F263,F237,F194,F138,F132)</f>
        <v>21490.73</v>
      </c>
      <c r="G270" s="217">
        <f t="shared" si="104"/>
        <v>102.58105011933174</v>
      </c>
    </row>
  </sheetData>
  <mergeCells count="151">
    <mergeCell ref="A255:B255"/>
    <mergeCell ref="A258:B258"/>
    <mergeCell ref="A260:B260"/>
    <mergeCell ref="A261:B261"/>
    <mergeCell ref="A263:B263"/>
    <mergeCell ref="A264:B264"/>
    <mergeCell ref="A248:B248"/>
    <mergeCell ref="A249:B249"/>
    <mergeCell ref="A250:B250"/>
    <mergeCell ref="A251:B251"/>
    <mergeCell ref="A252:B252"/>
    <mergeCell ref="A254:B254"/>
    <mergeCell ref="A238:B238"/>
    <mergeCell ref="A241:B241"/>
    <mergeCell ref="A243:B243"/>
    <mergeCell ref="A244:B244"/>
    <mergeCell ref="A245:B245"/>
    <mergeCell ref="A247:B247"/>
    <mergeCell ref="A232:B232"/>
    <mergeCell ref="A233:B233"/>
    <mergeCell ref="A234:B234"/>
    <mergeCell ref="A235:B235"/>
    <mergeCell ref="A236:B236"/>
    <mergeCell ref="A237:B237"/>
    <mergeCell ref="A194:B194"/>
    <mergeCell ref="A195:B195"/>
    <mergeCell ref="A198:B198"/>
    <mergeCell ref="A201:B201"/>
    <mergeCell ref="A210:B210"/>
    <mergeCell ref="A231:B231"/>
    <mergeCell ref="A185:B185"/>
    <mergeCell ref="A186:B186"/>
    <mergeCell ref="A187:B187"/>
    <mergeCell ref="A188:B188"/>
    <mergeCell ref="A189:B189"/>
    <mergeCell ref="A191:B191"/>
    <mergeCell ref="A162:B162"/>
    <mergeCell ref="A163:B163"/>
    <mergeCell ref="A164:B164"/>
    <mergeCell ref="A165:B165"/>
    <mergeCell ref="A166:B166"/>
    <mergeCell ref="A167:B167"/>
    <mergeCell ref="A145:B145"/>
    <mergeCell ref="A150:B150"/>
    <mergeCell ref="A155:B155"/>
    <mergeCell ref="A158:B158"/>
    <mergeCell ref="A160:B160"/>
    <mergeCell ref="A161:B161"/>
    <mergeCell ref="A133:B133"/>
    <mergeCell ref="A136:B136"/>
    <mergeCell ref="A137:B137"/>
    <mergeCell ref="A138:B138"/>
    <mergeCell ref="A139:B139"/>
    <mergeCell ref="A142:B142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3:B123"/>
    <mergeCell ref="A124:B124"/>
    <mergeCell ref="A125:B125"/>
    <mergeCell ref="A126:B126"/>
    <mergeCell ref="A94:B94"/>
    <mergeCell ref="A95:B95"/>
    <mergeCell ref="A109:B109"/>
    <mergeCell ref="A110:B110"/>
    <mergeCell ref="A118:B118"/>
    <mergeCell ref="A119:B11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5:B65"/>
    <mergeCell ref="A68:B68"/>
    <mergeCell ref="A69:B69"/>
    <mergeCell ref="A72:B72"/>
    <mergeCell ref="A73:B73"/>
    <mergeCell ref="A74:B74"/>
    <mergeCell ref="A59:B59"/>
    <mergeCell ref="A60:B60"/>
    <mergeCell ref="A61:B61"/>
    <mergeCell ref="A62:B62"/>
    <mergeCell ref="A63:B63"/>
    <mergeCell ref="A64:B64"/>
    <mergeCell ref="A51:B51"/>
    <mergeCell ref="A52:B52"/>
    <mergeCell ref="A53:B53"/>
    <mergeCell ref="A54:B54"/>
    <mergeCell ref="A57:B57"/>
    <mergeCell ref="A58:B58"/>
    <mergeCell ref="A42:B42"/>
    <mergeCell ref="A43:B43"/>
    <mergeCell ref="A45:B45"/>
    <mergeCell ref="A48:B48"/>
    <mergeCell ref="A49:B49"/>
    <mergeCell ref="A50:B50"/>
    <mergeCell ref="A35:B35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20:B20"/>
    <mergeCell ref="A21:B21"/>
    <mergeCell ref="A22:B22"/>
    <mergeCell ref="A10:B10"/>
    <mergeCell ref="A12:B12"/>
    <mergeCell ref="A13:B13"/>
    <mergeCell ref="A14:B14"/>
    <mergeCell ref="A15:B15"/>
    <mergeCell ref="A16:B16"/>
    <mergeCell ref="A6:B6"/>
    <mergeCell ref="A8:B8"/>
    <mergeCell ref="A9:B9"/>
    <mergeCell ref="A17:B17"/>
    <mergeCell ref="A18:B18"/>
    <mergeCell ref="A19:B19"/>
    <mergeCell ref="A7:C7"/>
    <mergeCell ref="A1:G1"/>
    <mergeCell ref="A2:G2"/>
    <mergeCell ref="A4:G4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 </vt:lpstr>
      <vt:lpstr>Rashodi prema funkcijskoj kl</vt:lpstr>
      <vt:lpstr>Račun financiranja</vt:lpstr>
      <vt:lpstr>Prihodi i rashodi po izvorima</vt:lpstr>
      <vt:lpstr>Posebni dio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Windows korisnik</cp:lastModifiedBy>
  <cp:revision>4</cp:revision>
  <cp:lastPrinted>2025-02-28T08:17:18Z</cp:lastPrinted>
  <dcterms:created xsi:type="dcterms:W3CDTF">2022-08-12T12:51:27Z</dcterms:created>
  <dcterms:modified xsi:type="dcterms:W3CDTF">2025-03-21T10:11:17Z</dcterms:modified>
  <dc:language>hr-HR</dc:language>
</cp:coreProperties>
</file>